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PDPKS\TA. 2024\Direktorat I - KUKMR\Divisi Umum SDM\Tender\Renovasi Gedung Surachman\"/>
    </mc:Choice>
  </mc:AlternateContent>
  <xr:revisionPtr revIDLastSave="0" documentId="13_ncr:1_{CCFD610F-E31D-47EE-9AA6-837B1676D91E}" xr6:coauthVersionLast="47" xr6:coauthVersionMax="47" xr10:uidLastSave="{00000000-0000-0000-0000-000000000000}"/>
  <bookViews>
    <workbookView xWindow="-108" yWindow="-108" windowWidth="23256" windowHeight="13176" tabRatio="885" activeTab="8" xr2:uid="{00000000-000D-0000-FFFF-FFFF00000000}"/>
  </bookViews>
  <sheets>
    <sheet name="Cover" sheetId="1" r:id="rId1"/>
    <sheet name="Recap" sheetId="2" r:id="rId2"/>
    <sheet name="I.Prelim" sheetId="3" r:id="rId3"/>
    <sheet name="II.Int" sheetId="4" r:id="rId4"/>
    <sheet name="III.spec lamp Lounge" sheetId="5" state="hidden" r:id="rId5"/>
    <sheet name="III.Fur" sheetId="6" r:id="rId6"/>
    <sheet name="IV.Sys" sheetId="13" r:id="rId7"/>
    <sheet name="V.Accs" sheetId="8" r:id="rId8"/>
    <sheet name="VI.Toilet" sheetId="11" r:id="rId9"/>
    <sheet name="Other Works" sheetId="15" r:id="rId10"/>
  </sheets>
  <externalReferences>
    <externalReference r:id="rId11"/>
  </externalReferences>
  <definedNames>
    <definedName name="_xlnm.Print_Area" localSheetId="0">Cover!$A$1:$J$43</definedName>
    <definedName name="_xlnm.Print_Area" localSheetId="2">I.Prelim!$A$1:$I$44</definedName>
    <definedName name="_xlnm.Print_Area" localSheetId="3">II.Int!$A$1:$R$233</definedName>
    <definedName name="_xlnm.Print_Area" localSheetId="5">III.Fur!$A$1:$R$293</definedName>
    <definedName name="_xlnm.Print_Area" localSheetId="4">'III.spec lamp Lounge'!$A$1:$M$35</definedName>
    <definedName name="_xlnm.Print_Area" localSheetId="6">IV.Sys!$A$1:$R$44</definedName>
    <definedName name="_xlnm.Print_Area" localSheetId="9">'Other Works'!$A$1:$M$27</definedName>
    <definedName name="_xlnm.Print_Area" localSheetId="1">Recap!#REF!</definedName>
    <definedName name="_xlnm.Print_Area" localSheetId="7">V.Accs!$A$1:$R$116</definedName>
    <definedName name="_xlnm.Print_Area" localSheetId="8">VI.Toilet!$A$1:$R$114</definedName>
    <definedName name="_xlnm.Print_Titles" localSheetId="3">II.Int!$1:$9</definedName>
    <definedName name="_xlnm.Print_Titles" localSheetId="5">III.Fur!$1:$9</definedName>
    <definedName name="_xlnm.Print_Titles" localSheetId="4">'III.spec lamp Lounge'!$1:$10</definedName>
    <definedName name="_xlnm.Print_Titles" localSheetId="6">IV.Sys!$1:$9</definedName>
    <definedName name="_xlnm.Print_Titles" localSheetId="7">V.Accs!$1:$9</definedName>
    <definedName name="_xlnm.Print_Titles" localSheetId="8">VI.Toilet!$1:$8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10" i="11" l="1"/>
  <c r="Q110" i="11"/>
  <c r="P110" i="11"/>
  <c r="C67" i="2"/>
  <c r="C73" i="2"/>
  <c r="C71" i="2"/>
  <c r="C69" i="2"/>
  <c r="C63" i="2"/>
  <c r="C65" i="2"/>
  <c r="K121" i="6" l="1"/>
  <c r="H220" i="4"/>
  <c r="K76" i="4"/>
  <c r="K92" i="4"/>
  <c r="K22" i="13" l="1"/>
  <c r="N22" i="13" s="1"/>
  <c r="K21" i="13"/>
  <c r="N21" i="13" s="1"/>
  <c r="K20" i="13"/>
  <c r="N20" i="13" s="1"/>
  <c r="K17" i="13"/>
  <c r="N17" i="13" s="1"/>
  <c r="A17" i="13"/>
  <c r="A20" i="13" s="1"/>
  <c r="A21" i="13" s="1"/>
  <c r="A22" i="13" s="1"/>
  <c r="K15" i="13"/>
  <c r="N15" i="13" s="1"/>
  <c r="H61" i="2" l="1"/>
  <c r="G61" i="2"/>
  <c r="C61" i="2"/>
  <c r="A41" i="6"/>
  <c r="A48" i="6" s="1"/>
  <c r="C20" i="4"/>
  <c r="C17" i="4"/>
  <c r="C14" i="4"/>
  <c r="Q121" i="6"/>
  <c r="P121" i="6"/>
  <c r="Q151" i="4" l="1"/>
  <c r="Q150" i="4"/>
  <c r="Q100" i="4"/>
  <c r="Q76" i="4"/>
  <c r="P100" i="4" l="1"/>
  <c r="P76" i="4"/>
  <c r="P151" i="4" l="1"/>
  <c r="P150" i="4"/>
  <c r="G148" i="4" l="1"/>
  <c r="F148" i="4"/>
  <c r="G146" i="4"/>
  <c r="J154" i="4" l="1"/>
  <c r="I154" i="4"/>
  <c r="H154" i="4"/>
  <c r="G154" i="4"/>
  <c r="F154" i="4"/>
  <c r="G117" i="4"/>
  <c r="J29" i="13"/>
  <c r="I29" i="13"/>
  <c r="H29" i="13"/>
  <c r="F29" i="13"/>
  <c r="I114" i="4"/>
  <c r="H114" i="4"/>
  <c r="G114" i="4"/>
  <c r="H92" i="4"/>
  <c r="I123" i="4"/>
  <c r="H123" i="4"/>
  <c r="G123" i="4"/>
  <c r="H117" i="4"/>
  <c r="F117" i="4"/>
  <c r="J16" i="4" l="1"/>
  <c r="K104" i="8" l="1"/>
  <c r="K101" i="8"/>
  <c r="K98" i="8"/>
  <c r="P98" i="8" l="1"/>
  <c r="Q98" i="8"/>
  <c r="Q101" i="8"/>
  <c r="P101" i="8"/>
  <c r="Q104" i="8"/>
  <c r="P104" i="8"/>
  <c r="R98" i="8"/>
  <c r="R101" i="8"/>
  <c r="R104" i="8"/>
  <c r="R76" i="4"/>
  <c r="M11" i="15" l="1"/>
  <c r="I61" i="2" s="1"/>
  <c r="F71" i="4" l="1"/>
  <c r="K81" i="8" l="1"/>
  <c r="K76" i="8"/>
  <c r="K71" i="8"/>
  <c r="K66" i="8"/>
  <c r="K61" i="8"/>
  <c r="K56" i="8"/>
  <c r="K51" i="8"/>
  <c r="K46" i="8"/>
  <c r="K41" i="8"/>
  <c r="K37" i="8"/>
  <c r="K33" i="8"/>
  <c r="K29" i="8"/>
  <c r="K25" i="8"/>
  <c r="K21" i="8"/>
  <c r="K17" i="8"/>
  <c r="K13" i="8"/>
  <c r="K88" i="8"/>
  <c r="K86" i="8"/>
  <c r="K94" i="8"/>
  <c r="K90" i="8"/>
  <c r="K39" i="13"/>
  <c r="K35" i="13"/>
  <c r="I31" i="13"/>
  <c r="K31" i="13" s="1"/>
  <c r="H37" i="13"/>
  <c r="K37" i="13" s="1"/>
  <c r="H33" i="13"/>
  <c r="K33" i="13" s="1"/>
  <c r="K155" i="6"/>
  <c r="K170" i="6"/>
  <c r="K259" i="6"/>
  <c r="K249" i="6"/>
  <c r="K223" i="6"/>
  <c r="K229" i="6"/>
  <c r="K269" i="6"/>
  <c r="K274" i="6"/>
  <c r="K211" i="6"/>
  <c r="J113" i="6"/>
  <c r="K100" i="6"/>
  <c r="K94" i="6"/>
  <c r="K69" i="6"/>
  <c r="K142" i="6"/>
  <c r="I113" i="6"/>
  <c r="H113" i="6"/>
  <c r="I78" i="6"/>
  <c r="K78" i="6" s="1"/>
  <c r="I243" i="6"/>
  <c r="K243" i="6" s="1"/>
  <c r="K199" i="6"/>
  <c r="K165" i="6"/>
  <c r="K233" i="6"/>
  <c r="K187" i="6"/>
  <c r="K175" i="6"/>
  <c r="K149" i="6"/>
  <c r="K286" i="6"/>
  <c r="K284" i="6"/>
  <c r="K136" i="6"/>
  <c r="K37" i="6"/>
  <c r="K48" i="6"/>
  <c r="K41" i="6"/>
  <c r="K33" i="6"/>
  <c r="K29" i="6"/>
  <c r="K25" i="6"/>
  <c r="K21" i="6"/>
  <c r="K13" i="6"/>
  <c r="K161" i="6"/>
  <c r="K132" i="6"/>
  <c r="K126" i="6"/>
  <c r="K106" i="6"/>
  <c r="K60" i="6"/>
  <c r="K55" i="6"/>
  <c r="K88" i="6"/>
  <c r="K84" i="6"/>
  <c r="K17" i="6"/>
  <c r="J221" i="4"/>
  <c r="J227" i="4" s="1"/>
  <c r="J223" i="4"/>
  <c r="J226" i="4" s="1"/>
  <c r="J216" i="4"/>
  <c r="J220" i="4" s="1"/>
  <c r="I223" i="4"/>
  <c r="I226" i="4" s="1"/>
  <c r="I221" i="4"/>
  <c r="I227" i="4" s="1"/>
  <c r="I216" i="4"/>
  <c r="I220" i="4" s="1"/>
  <c r="H223" i="4"/>
  <c r="H226" i="4" s="1"/>
  <c r="H221" i="4"/>
  <c r="H227" i="4" s="1"/>
  <c r="H216" i="4"/>
  <c r="F221" i="4"/>
  <c r="F227" i="4" s="1"/>
  <c r="G223" i="4"/>
  <c r="G226" i="4" s="1"/>
  <c r="G216" i="4"/>
  <c r="G220" i="4" s="1"/>
  <c r="F223" i="4"/>
  <c r="F226" i="4" s="1"/>
  <c r="F216" i="4"/>
  <c r="F220" i="4" s="1"/>
  <c r="K205" i="4"/>
  <c r="Q76" i="8" l="1"/>
  <c r="P76" i="8"/>
  <c r="Q81" i="8"/>
  <c r="P81" i="8"/>
  <c r="Q29" i="8"/>
  <c r="P29" i="8"/>
  <c r="Q33" i="8"/>
  <c r="P33" i="8"/>
  <c r="Q37" i="8"/>
  <c r="P37" i="8"/>
  <c r="Q25" i="8"/>
  <c r="P25" i="8"/>
  <c r="Q41" i="8"/>
  <c r="P41" i="8"/>
  <c r="Q46" i="8"/>
  <c r="P46" i="8"/>
  <c r="Q21" i="8"/>
  <c r="P21" i="8"/>
  <c r="Q94" i="8"/>
  <c r="P94" i="8"/>
  <c r="Q51" i="8"/>
  <c r="P51" i="8"/>
  <c r="Q86" i="8"/>
  <c r="P86" i="8"/>
  <c r="Q56" i="8"/>
  <c r="P56" i="8"/>
  <c r="P88" i="8"/>
  <c r="Q88" i="8"/>
  <c r="Q61" i="8"/>
  <c r="P61" i="8"/>
  <c r="Q13" i="8"/>
  <c r="P13" i="8"/>
  <c r="Q66" i="8"/>
  <c r="P66" i="8"/>
  <c r="P90" i="8"/>
  <c r="Q90" i="8"/>
  <c r="Q17" i="8"/>
  <c r="P17" i="8"/>
  <c r="Q71" i="8"/>
  <c r="P71" i="8"/>
  <c r="Q33" i="13"/>
  <c r="P33" i="13"/>
  <c r="Q37" i="13"/>
  <c r="P37" i="13"/>
  <c r="Q31" i="13"/>
  <c r="P31" i="13"/>
  <c r="Q35" i="13"/>
  <c r="P35" i="13"/>
  <c r="P39" i="13"/>
  <c r="Q39" i="13"/>
  <c r="R229" i="6"/>
  <c r="Q229" i="6"/>
  <c r="P229" i="6"/>
  <c r="R223" i="6"/>
  <c r="P223" i="6"/>
  <c r="Q223" i="6"/>
  <c r="R249" i="6"/>
  <c r="Q249" i="6"/>
  <c r="P249" i="6"/>
  <c r="R259" i="6"/>
  <c r="Q259" i="6"/>
  <c r="P259" i="6"/>
  <c r="R78" i="6"/>
  <c r="Q78" i="6"/>
  <c r="P78" i="6"/>
  <c r="R142" i="6"/>
  <c r="Q142" i="6"/>
  <c r="P142" i="6"/>
  <c r="R170" i="6"/>
  <c r="Q170" i="6"/>
  <c r="P170" i="6"/>
  <c r="Q13" i="6"/>
  <c r="P13" i="6"/>
  <c r="R286" i="6"/>
  <c r="Q286" i="6"/>
  <c r="P286" i="6"/>
  <c r="R149" i="6"/>
  <c r="Q149" i="6"/>
  <c r="P149" i="6"/>
  <c r="R69" i="6"/>
  <c r="Q69" i="6"/>
  <c r="P69" i="6"/>
  <c r="R155" i="6"/>
  <c r="Q155" i="6"/>
  <c r="P155" i="6"/>
  <c r="R84" i="6"/>
  <c r="Q84" i="6"/>
  <c r="P84" i="6"/>
  <c r="R48" i="6"/>
  <c r="P48" i="6"/>
  <c r="Q48" i="6"/>
  <c r="R175" i="6"/>
  <c r="Q175" i="6"/>
  <c r="P175" i="6"/>
  <c r="R94" i="6"/>
  <c r="P94" i="6"/>
  <c r="Q94" i="6"/>
  <c r="R21" i="6"/>
  <c r="Q21" i="6"/>
  <c r="P21" i="6"/>
  <c r="R29" i="6"/>
  <c r="P29" i="6"/>
  <c r="Q29" i="6"/>
  <c r="R60" i="6"/>
  <c r="Q60" i="6"/>
  <c r="P60" i="6"/>
  <c r="R37" i="6"/>
  <c r="Q37" i="6"/>
  <c r="P37" i="6"/>
  <c r="R187" i="6"/>
  <c r="Q187" i="6"/>
  <c r="P187" i="6"/>
  <c r="R100" i="6"/>
  <c r="Q100" i="6"/>
  <c r="P100" i="6"/>
  <c r="R25" i="6"/>
  <c r="P25" i="6"/>
  <c r="Q25" i="6"/>
  <c r="R33" i="6"/>
  <c r="Q33" i="6"/>
  <c r="P33" i="6"/>
  <c r="R106" i="6"/>
  <c r="Q106" i="6"/>
  <c r="P106" i="6"/>
  <c r="R136" i="6"/>
  <c r="P136" i="6"/>
  <c r="Q136" i="6"/>
  <c r="R233" i="6"/>
  <c r="Q233" i="6"/>
  <c r="P233" i="6"/>
  <c r="R243" i="6"/>
  <c r="Q243" i="6"/>
  <c r="P243" i="6"/>
  <c r="R17" i="6"/>
  <c r="P17" i="6"/>
  <c r="Q17" i="6"/>
  <c r="R126" i="6"/>
  <c r="Q126" i="6"/>
  <c r="P126" i="6"/>
  <c r="R284" i="6"/>
  <c r="Q284" i="6"/>
  <c r="P284" i="6"/>
  <c r="R165" i="6"/>
  <c r="Q165" i="6"/>
  <c r="P165" i="6"/>
  <c r="R211" i="6"/>
  <c r="Q211" i="6"/>
  <c r="P211" i="6"/>
  <c r="R88" i="6"/>
  <c r="Q88" i="6"/>
  <c r="P88" i="6"/>
  <c r="R55" i="6"/>
  <c r="Q55" i="6"/>
  <c r="P55" i="6"/>
  <c r="R132" i="6"/>
  <c r="Q132" i="6"/>
  <c r="P132" i="6"/>
  <c r="R274" i="6"/>
  <c r="Q274" i="6"/>
  <c r="P274" i="6"/>
  <c r="R41" i="6"/>
  <c r="P41" i="6"/>
  <c r="Q41" i="6"/>
  <c r="R161" i="6"/>
  <c r="Q161" i="6"/>
  <c r="P161" i="6"/>
  <c r="R199" i="6"/>
  <c r="P199" i="6"/>
  <c r="Q199" i="6"/>
  <c r="R269" i="6"/>
  <c r="Q269" i="6"/>
  <c r="P269" i="6"/>
  <c r="R33" i="13"/>
  <c r="R37" i="13"/>
  <c r="R31" i="13"/>
  <c r="R35" i="13"/>
  <c r="R39" i="13"/>
  <c r="R81" i="8"/>
  <c r="R29" i="8"/>
  <c r="R37" i="8"/>
  <c r="R41" i="8"/>
  <c r="R25" i="8"/>
  <c r="R33" i="8"/>
  <c r="R90" i="8"/>
  <c r="R46" i="8"/>
  <c r="R51" i="8"/>
  <c r="R21" i="8"/>
  <c r="R94" i="8"/>
  <c r="R56" i="8"/>
  <c r="R88" i="8"/>
  <c r="R61" i="8"/>
  <c r="R76" i="8"/>
  <c r="R13" i="8"/>
  <c r="R66" i="8"/>
  <c r="R17" i="8"/>
  <c r="R71" i="8"/>
  <c r="R100" i="11"/>
  <c r="Q100" i="11"/>
  <c r="P100" i="11"/>
  <c r="R65" i="11"/>
  <c r="Q65" i="11"/>
  <c r="P65" i="11"/>
  <c r="R60" i="11"/>
  <c r="Q60" i="11"/>
  <c r="P60" i="11"/>
  <c r="R73" i="11"/>
  <c r="Q73" i="11"/>
  <c r="P73" i="11"/>
  <c r="R76" i="11"/>
  <c r="Q76" i="11"/>
  <c r="P76" i="11"/>
  <c r="R82" i="11"/>
  <c r="Q82" i="11"/>
  <c r="P82" i="11"/>
  <c r="R85" i="11"/>
  <c r="Q85" i="11"/>
  <c r="P85" i="11"/>
  <c r="R79" i="11"/>
  <c r="Q79" i="11"/>
  <c r="P79" i="11"/>
  <c r="R88" i="11"/>
  <c r="Q88" i="11"/>
  <c r="P88" i="11"/>
  <c r="R94" i="11"/>
  <c r="Q94" i="11"/>
  <c r="P94" i="11"/>
  <c r="R97" i="11"/>
  <c r="Q97" i="11"/>
  <c r="P97" i="11"/>
  <c r="R33" i="11"/>
  <c r="Q33" i="11"/>
  <c r="P33" i="11"/>
  <c r="R103" i="11"/>
  <c r="P103" i="11"/>
  <c r="Q103" i="11"/>
  <c r="R37" i="11"/>
  <c r="Q37" i="11"/>
  <c r="P37" i="11"/>
  <c r="R55" i="11"/>
  <c r="Q55" i="11"/>
  <c r="P55" i="11"/>
  <c r="R205" i="4"/>
  <c r="P205" i="4"/>
  <c r="Q205" i="4"/>
  <c r="K29" i="13"/>
  <c r="K113" i="6"/>
  <c r="K227" i="4"/>
  <c r="K226" i="4"/>
  <c r="K220" i="4"/>
  <c r="K221" i="4"/>
  <c r="K223" i="4"/>
  <c r="K216" i="4"/>
  <c r="K169" i="4"/>
  <c r="K163" i="4"/>
  <c r="K199" i="4"/>
  <c r="K193" i="4"/>
  <c r="K187" i="4"/>
  <c r="K181" i="4"/>
  <c r="K175" i="4"/>
  <c r="D2" i="4"/>
  <c r="K154" i="4"/>
  <c r="K152" i="4"/>
  <c r="J129" i="4"/>
  <c r="J114" i="4"/>
  <c r="J107" i="4"/>
  <c r="J92" i="4"/>
  <c r="I107" i="4"/>
  <c r="I92" i="4"/>
  <c r="H135" i="4"/>
  <c r="H129" i="4"/>
  <c r="G92" i="4"/>
  <c r="F114" i="4"/>
  <c r="F129" i="4"/>
  <c r="F135" i="4"/>
  <c r="J19" i="4"/>
  <c r="J28" i="4"/>
  <c r="J22" i="4"/>
  <c r="J52" i="4"/>
  <c r="K52" i="4" s="1"/>
  <c r="I37" i="4"/>
  <c r="I28" i="4"/>
  <c r="I25" i="4"/>
  <c r="I22" i="4"/>
  <c r="I19" i="4"/>
  <c r="I16" i="4"/>
  <c r="I49" i="4"/>
  <c r="H22" i="4"/>
  <c r="H19" i="4"/>
  <c r="K64" i="4"/>
  <c r="H49" i="4"/>
  <c r="H25" i="4"/>
  <c r="H37" i="4"/>
  <c r="K37" i="4" s="1"/>
  <c r="G31" i="4"/>
  <c r="K31" i="4" s="1"/>
  <c r="H28" i="4"/>
  <c r="H16" i="4"/>
  <c r="G55" i="4"/>
  <c r="K55" i="4" s="1"/>
  <c r="G28" i="4"/>
  <c r="A55" i="4"/>
  <c r="G19" i="4"/>
  <c r="G16" i="4"/>
  <c r="K40" i="4"/>
  <c r="K34" i="4"/>
  <c r="A37" i="4"/>
  <c r="A40" i="4" s="1"/>
  <c r="A28" i="4"/>
  <c r="A31" i="4" s="1"/>
  <c r="P109" i="8" l="1"/>
  <c r="G49" i="2" s="1"/>
  <c r="Q109" i="8"/>
  <c r="H49" i="2" s="1"/>
  <c r="Q29" i="13"/>
  <c r="Q42" i="13" s="1"/>
  <c r="H43" i="2" s="1"/>
  <c r="P29" i="13"/>
  <c r="P42" i="13" s="1"/>
  <c r="G43" i="2" s="1"/>
  <c r="R113" i="6"/>
  <c r="Q113" i="6"/>
  <c r="P113" i="6"/>
  <c r="P280" i="6" s="1"/>
  <c r="G33" i="2" s="1"/>
  <c r="Q280" i="6"/>
  <c r="H33" i="2" s="1"/>
  <c r="R91" i="11"/>
  <c r="Q91" i="11"/>
  <c r="P91" i="11"/>
  <c r="R21" i="11"/>
  <c r="Q21" i="11"/>
  <c r="P21" i="11"/>
  <c r="R175" i="4"/>
  <c r="P175" i="4"/>
  <c r="Q175" i="4"/>
  <c r="R226" i="4"/>
  <c r="Q226" i="4"/>
  <c r="P226" i="4"/>
  <c r="R181" i="4"/>
  <c r="P181" i="4"/>
  <c r="Q181" i="4"/>
  <c r="R227" i="4"/>
  <c r="Q227" i="4"/>
  <c r="P227" i="4"/>
  <c r="R187" i="4"/>
  <c r="Q187" i="4"/>
  <c r="P187" i="4"/>
  <c r="R193" i="4"/>
  <c r="Q193" i="4"/>
  <c r="P193" i="4"/>
  <c r="R199" i="4"/>
  <c r="Q199" i="4"/>
  <c r="P199" i="4"/>
  <c r="Q55" i="4"/>
  <c r="P55" i="4"/>
  <c r="Q31" i="4"/>
  <c r="P31" i="4"/>
  <c r="R163" i="4"/>
  <c r="Q163" i="4"/>
  <c r="P163" i="4"/>
  <c r="Q52" i="4"/>
  <c r="P52" i="4"/>
  <c r="R169" i="4"/>
  <c r="Q169" i="4"/>
  <c r="P169" i="4"/>
  <c r="Q34" i="4"/>
  <c r="P34" i="4"/>
  <c r="Q216" i="4"/>
  <c r="P216" i="4"/>
  <c r="Q37" i="4"/>
  <c r="P37" i="4"/>
  <c r="Q64" i="4"/>
  <c r="P64" i="4"/>
  <c r="Q152" i="4"/>
  <c r="P152" i="4"/>
  <c r="R223" i="4"/>
  <c r="P223" i="4"/>
  <c r="Q223" i="4"/>
  <c r="Q40" i="4"/>
  <c r="P40" i="4"/>
  <c r="R154" i="4"/>
  <c r="Q154" i="4"/>
  <c r="P154" i="4"/>
  <c r="R221" i="4"/>
  <c r="Q221" i="4"/>
  <c r="P221" i="4"/>
  <c r="Q220" i="4"/>
  <c r="P220" i="4"/>
  <c r="R55" i="4"/>
  <c r="R37" i="4"/>
  <c r="R52" i="4"/>
  <c r="R34" i="4"/>
  <c r="R31" i="4"/>
  <c r="R64" i="4"/>
  <c r="K16" i="4"/>
  <c r="R100" i="4"/>
  <c r="R40" i="4"/>
  <c r="R220" i="4"/>
  <c r="R216" i="4"/>
  <c r="K146" i="4"/>
  <c r="K148" i="4"/>
  <c r="K135" i="4"/>
  <c r="K107" i="4"/>
  <c r="K114" i="4"/>
  <c r="K117" i="4"/>
  <c r="K123" i="4"/>
  <c r="K129" i="4"/>
  <c r="K25" i="4"/>
  <c r="K22" i="4"/>
  <c r="K28" i="4"/>
  <c r="K78" i="4"/>
  <c r="K288" i="6"/>
  <c r="K71" i="4"/>
  <c r="K67" i="4"/>
  <c r="K61" i="4"/>
  <c r="K58" i="4"/>
  <c r="K49" i="4"/>
  <c r="K46" i="4"/>
  <c r="K43" i="4"/>
  <c r="K19" i="4"/>
  <c r="K13" i="4"/>
  <c r="C43" i="2"/>
  <c r="A33" i="13"/>
  <c r="A35" i="13" s="1"/>
  <c r="R29" i="13"/>
  <c r="D2" i="13"/>
  <c r="A220" i="4"/>
  <c r="A221" i="4" s="1"/>
  <c r="A100" i="4"/>
  <c r="A16" i="4"/>
  <c r="A19" i="4" s="1"/>
  <c r="A46" i="4" s="1"/>
  <c r="A49" i="4" s="1"/>
  <c r="A61" i="4" s="1"/>
  <c r="Q288" i="6" l="1"/>
  <c r="Q291" i="6" s="1"/>
  <c r="H35" i="2" s="1"/>
  <c r="P288" i="6"/>
  <c r="P291" i="6" s="1"/>
  <c r="G35" i="2" s="1"/>
  <c r="Q212" i="4"/>
  <c r="H25" i="2" s="1"/>
  <c r="R49" i="11"/>
  <c r="Q49" i="11"/>
  <c r="P49" i="11"/>
  <c r="R45" i="11"/>
  <c r="Q45" i="11"/>
  <c r="P45" i="11"/>
  <c r="Q61" i="4"/>
  <c r="P61" i="4"/>
  <c r="R129" i="4"/>
  <c r="P129" i="4"/>
  <c r="Q129" i="4"/>
  <c r="R67" i="4"/>
  <c r="Q67" i="4"/>
  <c r="P67" i="4"/>
  <c r="R123" i="4"/>
  <c r="Q123" i="4"/>
  <c r="P123" i="4"/>
  <c r="P212" i="4"/>
  <c r="R71" i="4"/>
  <c r="Q71" i="4"/>
  <c r="P71" i="4"/>
  <c r="Q117" i="4"/>
  <c r="P117" i="4"/>
  <c r="R16" i="4"/>
  <c r="Q16" i="4"/>
  <c r="P16" i="4"/>
  <c r="R135" i="4"/>
  <c r="Q135" i="4"/>
  <c r="P135" i="4"/>
  <c r="R107" i="4"/>
  <c r="Q107" i="4"/>
  <c r="P107" i="4"/>
  <c r="Q13" i="4"/>
  <c r="P13" i="4"/>
  <c r="R148" i="4"/>
  <c r="Q148" i="4"/>
  <c r="P148" i="4"/>
  <c r="Q19" i="4"/>
  <c r="P19" i="4"/>
  <c r="R78" i="4"/>
  <c r="Q78" i="4"/>
  <c r="P78" i="4"/>
  <c r="R114" i="4"/>
  <c r="Q114" i="4"/>
  <c r="P114" i="4"/>
  <c r="Q43" i="4"/>
  <c r="P43" i="4"/>
  <c r="Q28" i="4"/>
  <c r="P28" i="4"/>
  <c r="Q46" i="4"/>
  <c r="P46" i="4"/>
  <c r="Q22" i="4"/>
  <c r="P22" i="4"/>
  <c r="P230" i="4"/>
  <c r="G27" i="2" s="1"/>
  <c r="Q49" i="4"/>
  <c r="P49" i="4"/>
  <c r="Q25" i="4"/>
  <c r="P25" i="4"/>
  <c r="Q146" i="4"/>
  <c r="P146" i="4"/>
  <c r="Q230" i="4"/>
  <c r="Q58" i="4"/>
  <c r="P58" i="4"/>
  <c r="R92" i="4"/>
  <c r="Q92" i="4"/>
  <c r="P92" i="4"/>
  <c r="R46" i="4"/>
  <c r="R49" i="4"/>
  <c r="R25" i="4"/>
  <c r="R61" i="4"/>
  <c r="R58" i="4"/>
  <c r="R146" i="4"/>
  <c r="R22" i="4"/>
  <c r="R28" i="4"/>
  <c r="R19" i="4"/>
  <c r="R13" i="4"/>
  <c r="R117" i="4"/>
  <c r="R43" i="4"/>
  <c r="R42" i="13"/>
  <c r="I43" i="2" s="1"/>
  <c r="A199" i="4"/>
  <c r="A205" i="4" s="1"/>
  <c r="A169" i="4"/>
  <c r="A71" i="4"/>
  <c r="A64" i="4"/>
  <c r="A107" i="4"/>
  <c r="R25" i="13"/>
  <c r="I41" i="2" s="1"/>
  <c r="R212" i="4"/>
  <c r="I25" i="2" s="1"/>
  <c r="R230" i="4"/>
  <c r="I27" i="2" s="1"/>
  <c r="R159" i="4" l="1"/>
  <c r="I23" i="2" s="1"/>
  <c r="Q159" i="4"/>
  <c r="H23" i="2" s="1"/>
  <c r="R142" i="4"/>
  <c r="I21" i="2" s="1"/>
  <c r="H27" i="2"/>
  <c r="G25" i="2"/>
  <c r="P13" i="11"/>
  <c r="P114" i="11" s="1"/>
  <c r="G55" i="2" s="1"/>
  <c r="Q13" i="11"/>
  <c r="P142" i="4"/>
  <c r="G21" i="2" s="1"/>
  <c r="P159" i="4"/>
  <c r="Q142" i="4"/>
  <c r="H21" i="2" s="1"/>
  <c r="P88" i="4"/>
  <c r="G19" i="2" s="1"/>
  <c r="Q88" i="4"/>
  <c r="R13" i="11"/>
  <c r="R88" i="4"/>
  <c r="R44" i="13"/>
  <c r="A148" i="4"/>
  <c r="A152" i="4" s="1"/>
  <c r="D2" i="15"/>
  <c r="R232" i="4" l="1"/>
  <c r="Q114" i="11"/>
  <c r="G23" i="2"/>
  <c r="G77" i="2" s="1"/>
  <c r="H19" i="2"/>
  <c r="M26" i="15"/>
  <c r="H55" i="2" l="1"/>
  <c r="C41" i="2"/>
  <c r="A76" i="11"/>
  <c r="I39" i="3"/>
  <c r="I42" i="3" s="1"/>
  <c r="I13" i="2" l="1"/>
  <c r="H13" i="2" s="1"/>
  <c r="A79" i="11"/>
  <c r="A88" i="11"/>
  <c r="A91" i="11" s="1"/>
  <c r="A94" i="11" s="1"/>
  <c r="A85" i="11"/>
  <c r="A100" i="11"/>
  <c r="A103" i="11" s="1"/>
  <c r="R86" i="8"/>
  <c r="A60" i="11" l="1"/>
  <c r="A65" i="11" s="1"/>
  <c r="A88" i="8" l="1"/>
  <c r="A90" i="8" s="1"/>
  <c r="A94" i="8" s="1"/>
  <c r="A49" i="11" l="1"/>
  <c r="A33" i="11"/>
  <c r="A37" i="11" s="1"/>
  <c r="D2" i="11"/>
  <c r="R112" i="11" l="1"/>
  <c r="R41" i="11" l="1"/>
  <c r="R24" i="11"/>
  <c r="R17" i="11" l="1"/>
  <c r="R121" i="6"/>
  <c r="R113" i="8" l="1"/>
  <c r="R69" i="11"/>
  <c r="R51" i="11"/>
  <c r="R13" i="6"/>
  <c r="A17" i="6"/>
  <c r="A21" i="6" l="1"/>
  <c r="I45" i="2"/>
  <c r="R29" i="11"/>
  <c r="R114" i="11" s="1"/>
  <c r="I55" i="2" s="1"/>
  <c r="I57" i="2" s="1"/>
  <c r="R109" i="8" l="1"/>
  <c r="D2" i="8"/>
  <c r="D2" i="6"/>
  <c r="M30" i="5"/>
  <c r="M28" i="5"/>
  <c r="M26" i="5"/>
  <c r="M25" i="5"/>
  <c r="M21" i="5"/>
  <c r="M19" i="5"/>
  <c r="M17" i="5"/>
  <c r="M15" i="5"/>
  <c r="M33" i="5"/>
  <c r="M35" i="5" s="1"/>
  <c r="A15" i="5"/>
  <c r="A17" i="5"/>
  <c r="A19" i="5"/>
  <c r="A21" i="5" s="1"/>
  <c r="A24" i="5" s="1"/>
  <c r="A28" i="5" s="1"/>
  <c r="A30" i="5" s="1"/>
  <c r="M13" i="5"/>
  <c r="L5" i="5"/>
  <c r="K5" i="5"/>
  <c r="J5" i="5"/>
  <c r="D5" i="5"/>
  <c r="J4" i="5"/>
  <c r="D4" i="5"/>
  <c r="D3" i="5"/>
  <c r="I30" i="3"/>
  <c r="I28" i="3"/>
  <c r="I25" i="3"/>
  <c r="I23" i="3"/>
  <c r="A23" i="3"/>
  <c r="A25" i="3" s="1"/>
  <c r="A28" i="3" s="1"/>
  <c r="A30" i="3" s="1"/>
  <c r="I20" i="3"/>
  <c r="I18" i="3"/>
  <c r="I16" i="3"/>
  <c r="I14" i="3"/>
  <c r="A14" i="3"/>
  <c r="A16" i="3" s="1"/>
  <c r="A18" i="3" s="1"/>
  <c r="I12" i="3"/>
  <c r="D2" i="3"/>
  <c r="K4" i="5"/>
  <c r="I35" i="3" l="1"/>
  <c r="R46" i="13"/>
  <c r="R234" i="4"/>
  <c r="I49" i="2"/>
  <c r="R111" i="8"/>
  <c r="I19" i="2"/>
  <c r="R291" i="6"/>
  <c r="I35" i="2" s="1"/>
  <c r="R280" i="6"/>
  <c r="I33" i="2" s="1"/>
  <c r="I11" i="2" l="1"/>
  <c r="H11" i="2" s="1"/>
  <c r="H77" i="2" s="1"/>
  <c r="I44" i="3"/>
  <c r="M28" i="15"/>
  <c r="R116" i="11"/>
  <c r="I51" i="2"/>
  <c r="I29" i="2"/>
  <c r="I37" i="2"/>
  <c r="R293" i="6"/>
  <c r="I15" i="2" l="1"/>
  <c r="R295" i="6"/>
  <c r="I77" i="2" l="1"/>
  <c r="I79" i="2" s="1"/>
  <c r="I81" i="2" s="1"/>
  <c r="A60" i="6"/>
  <c r="A69" i="6" s="1"/>
  <c r="A132" i="6" l="1"/>
  <c r="A136" i="6" l="1"/>
  <c r="A142" i="6" s="1"/>
  <c r="A149" i="6" s="1"/>
  <c r="A165" i="6" s="1"/>
  <c r="A187" i="6" s="1"/>
  <c r="A199" i="6" s="1"/>
  <c r="A211" i="6" s="1"/>
  <c r="A229" i="6" l="1"/>
  <c r="A233" i="6" s="1"/>
  <c r="A243" i="6" s="1"/>
  <c r="A249" i="6" s="1"/>
  <c r="A259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LIBS</author>
  </authors>
  <commentList>
    <comment ref="H123" authorId="0" shapeId="0" xr:uid="{F13CF7EC-9CF7-407A-B38A-2417DBF89133}">
      <text>
        <r>
          <rPr>
            <b/>
            <sz val="9"/>
            <color indexed="81"/>
            <rFont val="Tahoma"/>
            <family val="2"/>
          </rPr>
          <t>LIBS:</t>
        </r>
        <r>
          <rPr>
            <sz val="9"/>
            <color indexed="81"/>
            <rFont val="Tahoma"/>
            <family val="2"/>
          </rPr>
          <t xml:space="preserve">
Detail Entertainment Area? Height = ?</t>
        </r>
      </text>
    </comment>
    <comment ref="H125" authorId="0" shapeId="0" xr:uid="{60BFA546-AE70-4F02-82E9-4FC95CF0A270}">
      <text>
        <r>
          <rPr>
            <b/>
            <sz val="9"/>
            <color indexed="81"/>
            <rFont val="Tahoma"/>
            <family val="2"/>
          </rPr>
          <t>LIBS:</t>
        </r>
        <r>
          <rPr>
            <sz val="9"/>
            <color indexed="81"/>
            <rFont val="Tahoma"/>
            <family val="2"/>
          </rPr>
          <t xml:space="preserve">
Detail Entertainment Area? Height = ?</t>
        </r>
      </text>
    </comment>
  </commentList>
</comments>
</file>

<file path=xl/sharedStrings.xml><?xml version="1.0" encoding="utf-8"?>
<sst xmlns="http://schemas.openxmlformats.org/spreadsheetml/2006/main" count="1841" uniqueCount="703">
  <si>
    <t xml:space="preserve"> </t>
  </si>
  <si>
    <t>-</t>
  </si>
  <si>
    <t>No</t>
  </si>
  <si>
    <t>I</t>
  </si>
  <si>
    <t xml:space="preserve">A </t>
  </si>
  <si>
    <t>B</t>
  </si>
  <si>
    <t>II</t>
  </si>
  <si>
    <t>III</t>
  </si>
  <si>
    <t>A</t>
  </si>
  <si>
    <t>Bill of Quantity  -  DESCRIPTION</t>
  </si>
  <si>
    <t>ITEM  of  WORKS</t>
  </si>
  <si>
    <t>QUANTITY</t>
  </si>
  <si>
    <t>UNIT PRICE (Rp)</t>
  </si>
  <si>
    <t>( supply &amp; install )</t>
  </si>
  <si>
    <t>Note  :   All of works item below is simple explanation.   Complete detail of size / dimension , material , finishing , volume , etc., must checked or according to detail drawing  &amp; specification schedule document.</t>
  </si>
  <si>
    <t>ls</t>
  </si>
  <si>
    <t xml:space="preserve">TOTAL                    ( Rupiah ) </t>
  </si>
  <si>
    <t>unit</t>
  </si>
  <si>
    <t>Dwg Code</t>
  </si>
  <si>
    <t xml:space="preserve">T O T A L   I  </t>
  </si>
  <si>
    <r>
      <t xml:space="preserve">PROYEK </t>
    </r>
    <r>
      <rPr>
        <sz val="9"/>
        <color indexed="8"/>
        <rFont val="Arial"/>
        <family val="2"/>
      </rPr>
      <t>/ PROJECT</t>
    </r>
  </si>
  <si>
    <r>
      <rPr>
        <b/>
        <sz val="9"/>
        <color indexed="8"/>
        <rFont val="Arial"/>
        <family val="2"/>
      </rPr>
      <t>LINGKUP</t>
    </r>
    <r>
      <rPr>
        <sz val="9"/>
        <color indexed="8"/>
        <rFont val="Arial"/>
        <family val="2"/>
      </rPr>
      <t xml:space="preserve"> / SCOPE of WORK</t>
    </r>
  </si>
  <si>
    <t xml:space="preserve"> Downlight 2.</t>
  </si>
  <si>
    <t xml:space="preserve">        T O T A L  I I I</t>
  </si>
  <si>
    <t xml:space="preserve">          Sub TOTAL </t>
  </si>
  <si>
    <t xml:space="preserve"> Electrical Work Lounge Area</t>
  </si>
  <si>
    <t xml:space="preserve"> Downlight 1.</t>
  </si>
  <si>
    <t xml:space="preserve"> Hanging Lamp - 1</t>
  </si>
  <si>
    <t>HL.1</t>
  </si>
  <si>
    <t>SF1WD</t>
  </si>
  <si>
    <t xml:space="preserve"> Hidden Lamp SF.1</t>
  </si>
  <si>
    <t xml:space="preserve"> Hidden Lamp LS.1</t>
  </si>
  <si>
    <t>LS1.WW</t>
  </si>
  <si>
    <t xml:space="preserve"> Pendant Lamp 1WD</t>
  </si>
  <si>
    <t xml:space="preserve"> SPECIAL LAMP</t>
  </si>
  <si>
    <t>DL1.W</t>
  </si>
  <si>
    <t>DL2.W</t>
  </si>
  <si>
    <t xml:space="preserve"> CDP</t>
  </si>
  <si>
    <t>Dimmer control, DALI rotary dimmer, active</t>
  </si>
  <si>
    <t>PD1W</t>
  </si>
  <si>
    <t>ex : Jazz LED 3,2W 320lm 3000K switchable</t>
  </si>
  <si>
    <r>
      <t>ex : Beryl LED O 10w 800lm 80</t>
    </r>
    <r>
      <rPr>
        <sz val="9"/>
        <rFont val="Calibri"/>
        <family val="2"/>
      </rPr>
      <t>˚</t>
    </r>
    <r>
      <rPr>
        <i/>
        <sz val="7"/>
        <rFont val="Arial"/>
        <family val="2"/>
      </rPr>
      <t xml:space="preserve"> </t>
    </r>
    <r>
      <rPr>
        <i/>
        <sz val="9"/>
        <rFont val="Arial"/>
        <family val="2"/>
      </rPr>
      <t>3000K</t>
    </r>
  </si>
  <si>
    <r>
      <t>ex : DownLED 700lm 7W 3000k 40</t>
    </r>
    <r>
      <rPr>
        <sz val="9"/>
        <rFont val="Calibri"/>
        <family val="2"/>
      </rPr>
      <t>˚</t>
    </r>
    <r>
      <rPr>
        <i/>
        <sz val="9"/>
        <rFont val="Arial"/>
        <family val="2"/>
      </rPr>
      <t xml:space="preserve"> adj. Switchable</t>
    </r>
  </si>
  <si>
    <t>ex. VIP LED 3x44W 3x3430lm 3000K DALI OPAL</t>
  </si>
  <si>
    <t>ex : RA SIGMA II DI-IN RA4040739</t>
  </si>
  <si>
    <t>CDP</t>
  </si>
  <si>
    <t xml:space="preserve">T O T A L   II  </t>
  </si>
  <si>
    <t>pcs</t>
  </si>
  <si>
    <t>roll</t>
  </si>
  <si>
    <t>ex. Troll/ PRC, flexiLED 12w/m 3000k CRI.90 1100lm</t>
  </si>
  <si>
    <t>L2</t>
  </si>
  <si>
    <t xml:space="preserve"> Hidden Lamp </t>
  </si>
  <si>
    <t>ex : Philips TL-T5 batten, 28 w, 1.2m, 3000k</t>
  </si>
  <si>
    <t>ex : Philips TL-T5 batten14 w, 0.6m, 3000k</t>
  </si>
  <si>
    <t>C</t>
  </si>
  <si>
    <t>D</t>
  </si>
  <si>
    <t>L.1</t>
  </si>
  <si>
    <t xml:space="preserve"> I N T E R I O R  :</t>
  </si>
  <si>
    <t xml:space="preserve">         T O T A L   I   </t>
  </si>
  <si>
    <t>PROJECT  NAME  :</t>
  </si>
  <si>
    <t xml:space="preserve">O W N E R  /  C L I E N T    : </t>
  </si>
  <si>
    <t>R E C A P I T U L A T I O N</t>
  </si>
  <si>
    <t>#</t>
  </si>
  <si>
    <t>WORK  DESCRIPTION</t>
  </si>
  <si>
    <t xml:space="preserve"> Preparation </t>
  </si>
  <si>
    <t xml:space="preserve"> Floor Work</t>
  </si>
  <si>
    <t xml:space="preserve"> Ceiling  Work</t>
  </si>
  <si>
    <t xml:space="preserve"> P R E L I M I N A R Y  :</t>
  </si>
  <si>
    <t xml:space="preserve"> Building Permission, site Survey &amp; site Marking.</t>
  </si>
  <si>
    <t xml:space="preserve"> General Protection construction &amp; protection for all finished work.</t>
  </si>
  <si>
    <t xml:space="preserve"> Cleaning works &amp; daily debris removal during construction period </t>
  </si>
  <si>
    <t xml:space="preserve"> Electrical &amp; water for work.</t>
  </si>
  <si>
    <t xml:space="preserve"> Insurance - Contractor's All risk, Third Party Liability </t>
  </si>
  <si>
    <t xml:space="preserve"> Provide Safety equipment for all work &amp; provide Personal Protection Equipment (PPE), such as : </t>
  </si>
  <si>
    <t>Bill of Quantity - DESCRIPTION</t>
  </si>
  <si>
    <t>SCOPE of WORK                   :</t>
  </si>
  <si>
    <t>PROJECT                                :</t>
  </si>
  <si>
    <t>Quantity</t>
  </si>
  <si>
    <t>TOTAL  (IDR)</t>
  </si>
  <si>
    <t>Unit Price (IDR)</t>
  </si>
  <si>
    <t xml:space="preserve">TOTAL ( IDR ) </t>
  </si>
  <si>
    <t xml:space="preserve"> Provide Periodic Report (weekly &amp; monthly), coordination meeting, shop drawing &amp; as-built drawing, </t>
  </si>
  <si>
    <t xml:space="preserve"> Incl. : material/sample board, </t>
  </si>
  <si>
    <t>Drawing CODE</t>
  </si>
  <si>
    <t>Note :  All of works item below is simple &amp; concise explanation/description.  Complete detail of size / dimension , material , finishing , volume , etc., must checked or according to detail drawing  &amp; specification schedule/table document.</t>
  </si>
  <si>
    <t>Incl.: paper tape, compound, external angle metal galvanize/corner bead, etc.</t>
  </si>
  <si>
    <t>incl.: other component &amp; accessories</t>
  </si>
  <si>
    <t xml:space="preserve">PROJECT  NAME    </t>
  </si>
  <si>
    <t xml:space="preserve">SCOPE of WORK    </t>
  </si>
  <si>
    <t>SCOPE of WORK</t>
  </si>
  <si>
    <t>No.</t>
  </si>
  <si>
    <t>Sub Total - II A</t>
  </si>
  <si>
    <t>Sub Total - II B</t>
  </si>
  <si>
    <t>Sub Total - II C</t>
  </si>
  <si>
    <t>Sub Total - II D</t>
  </si>
  <si>
    <t xml:space="preserve">           T O T A L   II</t>
  </si>
  <si>
    <t>:  PRELIMINARY</t>
  </si>
  <si>
    <t>m</t>
  </si>
  <si>
    <t>Cleaning and repair concrete /slab, W/ plaster or skimcoat, include ME installation tidying up</t>
  </si>
  <si>
    <t>RB</t>
  </si>
  <si>
    <t>Credenza - 1</t>
  </si>
  <si>
    <t>IV</t>
  </si>
  <si>
    <t>V</t>
  </si>
  <si>
    <t>Ceiling gypsum</t>
  </si>
  <si>
    <t>include reinforcement suspended frame to slab</t>
  </si>
  <si>
    <t>E</t>
  </si>
  <si>
    <t xml:space="preserve"> Product Furniture</t>
  </si>
  <si>
    <t xml:space="preserve"> Custom Furniture</t>
  </si>
  <si>
    <t>ACCESSORIES</t>
  </si>
  <si>
    <t>Sub Total - IV A</t>
  </si>
  <si>
    <t xml:space="preserve">           T O T A L   IV</t>
  </si>
  <si>
    <t>EP.1</t>
  </si>
  <si>
    <t>CT.1</t>
  </si>
  <si>
    <t xml:space="preserve"> Wall Finish Work</t>
  </si>
  <si>
    <t xml:space="preserve"> Partition Work</t>
  </si>
  <si>
    <t>P1A</t>
  </si>
  <si>
    <t xml:space="preserve"> Partition - 2</t>
  </si>
  <si>
    <t xml:space="preserve"> Partition - 1A</t>
  </si>
  <si>
    <t>Glass Partition - 3</t>
  </si>
  <si>
    <t xml:space="preserve">BILL OF QUANTITY </t>
  </si>
  <si>
    <t>Locker - 1</t>
  </si>
  <si>
    <t>Meeting table - 1</t>
  </si>
  <si>
    <t>Meeting table - 2</t>
  </si>
  <si>
    <t>Meeting table - 3</t>
  </si>
  <si>
    <t xml:space="preserve"> Provide temporary Site Office Room for project coordination, including temporary furniture.</t>
  </si>
  <si>
    <t>Meeting table - 4</t>
  </si>
  <si>
    <t>CT.2</t>
  </si>
  <si>
    <t>Include : sealant, rubber seal &amp; reinforcement structure to plat/slab</t>
  </si>
  <si>
    <t>Innerside melaminto + AA track</t>
  </si>
  <si>
    <t xml:space="preserve"> Accessories</t>
  </si>
  <si>
    <t>INTERIOR DESIGN  :</t>
  </si>
  <si>
    <t>TENDER DOCUMENT</t>
  </si>
  <si>
    <t xml:space="preserve">T O T A L   V  </t>
  </si>
  <si>
    <t xml:space="preserve"> ACCESORIES &amp; ARTWORK  :</t>
  </si>
  <si>
    <t>:  FURNITURE  -  Custom &amp; Product</t>
  </si>
  <si>
    <t>:  INTERIOR FIT OUT</t>
  </si>
  <si>
    <t>Coffee table - 1</t>
  </si>
  <si>
    <t>LG.1</t>
  </si>
  <si>
    <t>CH.1</t>
  </si>
  <si>
    <t>CH.4</t>
  </si>
  <si>
    <t>VN.1</t>
  </si>
  <si>
    <t>VN.2</t>
  </si>
  <si>
    <t>VN.3</t>
  </si>
  <si>
    <t>Include shadow line U aluminium channel</t>
  </si>
  <si>
    <t>incl. U Aluminium channel col. Match to partition finish above skirting</t>
  </si>
  <si>
    <t xml:space="preserve"> Partition - 5</t>
  </si>
  <si>
    <t xml:space="preserve"> Partition - 6</t>
  </si>
  <si>
    <t>Emulsion paint finished</t>
  </si>
  <si>
    <t>Sub Total - II E</t>
  </si>
  <si>
    <t>Ceiling exposed - 1</t>
  </si>
  <si>
    <t xml:space="preserve"> Mobilization for Labour &amp; Equipment tools.</t>
  </si>
  <si>
    <t xml:space="preserve"> until practical completion.</t>
  </si>
  <si>
    <t xml:space="preserve"> Helmet, safety shoes, portable Fire Extinguisher, First Aid, etc.</t>
  </si>
  <si>
    <t>9mm Gypsum board Ceiling, metal hollow 40/40 mm frame</t>
  </si>
  <si>
    <t xml:space="preserve">Scope of Work : Interior Fit-Out &amp; Furniture </t>
  </si>
  <si>
    <t xml:space="preserve"> Door Work</t>
  </si>
  <si>
    <t>include drop and cove lighting</t>
  </si>
  <si>
    <t>Total</t>
  </si>
  <si>
    <t>HT.1</t>
  </si>
  <si>
    <t>List stainless steel</t>
  </si>
  <si>
    <t>Frame : Galvanized hollow 40 x 40 mm + Reinforcement to slab</t>
  </si>
  <si>
    <t>9mm Gypsum, 1 side; H : Floor to ceiling</t>
  </si>
  <si>
    <t>Include Glasswool insulation, density 60 kg/m3.</t>
  </si>
  <si>
    <t>9mm Gypsum board, 2 sides, H : Floor to ceiling</t>
  </si>
  <si>
    <t>Frameless Glass Partition, clear glass tempered 10mm thick, H = floor to bulkhead</t>
  </si>
  <si>
    <t>Hebel Wall</t>
  </si>
  <si>
    <t>W1</t>
  </si>
  <si>
    <t>incl. 9mm plywood skirting in duco finish (colour match to partition), H: 150 mm</t>
  </si>
  <si>
    <t xml:space="preserve"> Single Solid Door</t>
  </si>
  <si>
    <t>CL.2</t>
  </si>
  <si>
    <t>Accent ceiling - 2</t>
  </si>
  <si>
    <t>Single glass Door</t>
  </si>
  <si>
    <t>Single Solid Door</t>
  </si>
  <si>
    <t>Door Work</t>
  </si>
  <si>
    <t>Bench - 1</t>
  </si>
  <si>
    <t>Bench - 2</t>
  </si>
  <si>
    <t>Bench - 3</t>
  </si>
  <si>
    <t>Cabinet  - 1</t>
  </si>
  <si>
    <t>Incl. reinforcement to wall + Ironmongeries (soft closing) + finger pull</t>
  </si>
  <si>
    <t>CB.1</t>
  </si>
  <si>
    <t>Cabinet  - 3</t>
  </si>
  <si>
    <t>Cabinet  - 4</t>
  </si>
  <si>
    <t>CB.4</t>
  </si>
  <si>
    <t>Incl. Ironmongeries (soft closing) + finger pull</t>
  </si>
  <si>
    <t>CR.1</t>
  </si>
  <si>
    <t xml:space="preserve">Size : Ø80 x 45 cm </t>
  </si>
  <si>
    <t>FURNITURE</t>
  </si>
  <si>
    <t>Counter - 1</t>
  </si>
  <si>
    <t>CTR.1</t>
  </si>
  <si>
    <t>Include grommet/fliptop with mohair</t>
  </si>
  <si>
    <t>Size : 160 x 120 cm</t>
  </si>
  <si>
    <t>Include hidden lamp LED strip</t>
  </si>
  <si>
    <t>LC.1</t>
  </si>
  <si>
    <t>Locker number in cutting sticker</t>
  </si>
  <si>
    <t>MT.1</t>
  </si>
  <si>
    <t>Body plywood in HPL finish</t>
  </si>
  <si>
    <t>Backsplash : in Emulsion Paint finish</t>
  </si>
  <si>
    <t>Include standart cable management</t>
  </si>
  <si>
    <t>MT.2</t>
  </si>
  <si>
    <t>Meeting table - 3A</t>
  </si>
  <si>
    <t>MT.3A</t>
  </si>
  <si>
    <t>MT.3</t>
  </si>
  <si>
    <t>MT.4</t>
  </si>
  <si>
    <t>Body plywood + castor</t>
  </si>
  <si>
    <t>Pantry - 1</t>
  </si>
  <si>
    <t>PTR.1</t>
  </si>
  <si>
    <t>Pantry - 2</t>
  </si>
  <si>
    <t>PTR.2</t>
  </si>
  <si>
    <t>Backsplash in Homogenous Tile finish</t>
  </si>
  <si>
    <t>Include metal structure in Duco finish black color</t>
  </si>
  <si>
    <t>Include reinforcement to wall</t>
  </si>
  <si>
    <t>Custom Furniture</t>
  </si>
  <si>
    <t>Note : All of works item below is simple &amp; concise explanation/description. Complete detail of size / dimension, material, finishing, volume, etc., 
must checked or according to detail drawing &amp; specification schedule/table document.</t>
  </si>
  <si>
    <t>Unit Price
(IDR)</t>
  </si>
  <si>
    <t xml:space="preserve">TOTAL
(IDR) </t>
  </si>
  <si>
    <t>Unit</t>
  </si>
  <si>
    <t>GF</t>
  </si>
  <si>
    <t>2nd</t>
  </si>
  <si>
    <t>3rd</t>
  </si>
  <si>
    <t>PROJECT</t>
  </si>
  <si>
    <t>CUSTOM &amp; PRODUCT FURNITURE  :</t>
  </si>
  <si>
    <t>Stage - 1</t>
  </si>
  <si>
    <t>SG.1</t>
  </si>
  <si>
    <t>Hollow structure with reinforcement to floor</t>
  </si>
  <si>
    <t>TV Box - 1</t>
  </si>
  <si>
    <t>TBX.1</t>
  </si>
  <si>
    <t>Size 120 x 90 x 15 cm</t>
  </si>
  <si>
    <t xml:space="preserve">Working Desk - 1 </t>
  </si>
  <si>
    <t>WD.1</t>
  </si>
  <si>
    <t>Working Desk - 2</t>
  </si>
  <si>
    <t>WD.2</t>
  </si>
  <si>
    <t>Working Desk - 3</t>
  </si>
  <si>
    <t>Bench size : 76 x 76 x 74 cm</t>
  </si>
  <si>
    <t>Working Desk - 4</t>
  </si>
  <si>
    <t>WD.4</t>
  </si>
  <si>
    <t>WD.3</t>
  </si>
  <si>
    <t>CB.3</t>
  </si>
  <si>
    <t>Task Chair</t>
  </si>
  <si>
    <t xml:space="preserve">Furniture Product </t>
  </si>
  <si>
    <t>Bar Stool - 1</t>
  </si>
  <si>
    <t>STL.1</t>
  </si>
  <si>
    <t>Sofa - 1B</t>
  </si>
  <si>
    <t>SF.1B</t>
  </si>
  <si>
    <t>Movable TV stand</t>
  </si>
  <si>
    <t>TVM.1</t>
  </si>
  <si>
    <t>Workstation</t>
  </si>
  <si>
    <t>Door jamb &amp; frame solid wood duco finish + door seal all sides</t>
  </si>
  <si>
    <t>10mm clear tempered glass</t>
  </si>
  <si>
    <t>Ironmongeries : hinges, lockset, door stopper, ex. Dekson</t>
  </si>
  <si>
    <t>Lever handle ex. Dekson</t>
  </si>
  <si>
    <t>Door leaf plywood in HPL finish + PVC edging</t>
  </si>
  <si>
    <t>Size : 95 x 290 cm, double action</t>
  </si>
  <si>
    <t xml:space="preserve"> Single Solid Door Camouflage</t>
  </si>
  <si>
    <t>Size : 87 x 290 cm, single action</t>
  </si>
  <si>
    <t>Door jamb solid wood duco finish + door seal all sides</t>
  </si>
  <si>
    <t>Flush pull handle (recessed) ex. Dekson</t>
  </si>
  <si>
    <t>Door leaf plywood inside n HPL finish, outside in WPC finish PU</t>
  </si>
  <si>
    <t>D.3</t>
  </si>
  <si>
    <t>D.4</t>
  </si>
  <si>
    <t>ex. Armstrong Flooring; TS111 Terrazzo Source</t>
  </si>
  <si>
    <t>Floor Works</t>
  </si>
  <si>
    <t>Vinyl - 1</t>
  </si>
  <si>
    <t>Vinyl - 2</t>
  </si>
  <si>
    <t>Vinyl - 3</t>
  </si>
  <si>
    <t>Carpet Tile - 1</t>
  </si>
  <si>
    <t>Carpet Tile - 2</t>
  </si>
  <si>
    <t>Carpet Tile - 3</t>
  </si>
  <si>
    <t>Homogenous Tile - 1</t>
  </si>
  <si>
    <t>Floor List</t>
  </si>
  <si>
    <t>Wall Partition Work</t>
  </si>
  <si>
    <t>Partition - 1</t>
  </si>
  <si>
    <t>Wall-Partition Treatment &amp; Panelling</t>
  </si>
  <si>
    <t>m²</t>
  </si>
  <si>
    <t>Ceiling Work</t>
  </si>
  <si>
    <t>EP.2</t>
  </si>
  <si>
    <t>Emulsion Paint - 1</t>
  </si>
  <si>
    <t>Emulsion Paint - 2</t>
  </si>
  <si>
    <t>P.1</t>
  </si>
  <si>
    <t>Window Blind - 1</t>
  </si>
  <si>
    <t>Sandblast sticker</t>
  </si>
  <si>
    <t>SB.1</t>
  </si>
  <si>
    <t>CL.EXP</t>
  </si>
  <si>
    <t>m¹</t>
  </si>
  <si>
    <t>In Emulsion Paint finish</t>
  </si>
  <si>
    <t>CL.1</t>
  </si>
  <si>
    <t>ex. Suminoe Ecos LX-2600; LX-2605</t>
  </si>
  <si>
    <t>ex. Suminoe Ecos LX-2600; LX-2604</t>
  </si>
  <si>
    <t>ex. Floor Nine Radiant Collection; Radiant Ocean</t>
  </si>
  <si>
    <t xml:space="preserve">ex. DP House; Magnum Terrazzo White </t>
  </si>
  <si>
    <t>ex. Armstrong Flooring; TS118 Terrazzo Charm</t>
  </si>
  <si>
    <t>ex. Taco Perform 300; TV 3029 Summer Teak</t>
  </si>
  <si>
    <t>ex. Dulux 30GY 88/014 White on white</t>
  </si>
  <si>
    <t>ex. Dulux 30BB 05/022 Black Mica</t>
  </si>
  <si>
    <t>Cushion plastic foam + rubber foam in fabric finish (FB.4 &amp; FB.1)</t>
  </si>
  <si>
    <t>Cushion plastic foam + rubber foam in fabric finish (FB.6)</t>
  </si>
  <si>
    <t>Body plywood in HPL finish (HPL.3)</t>
  </si>
  <si>
    <t>Body cabinet : plywood in HPL finish (HPL.3)</t>
  </si>
  <si>
    <t>Base cabinet top : plywood in HPL finish (HPL.5)</t>
  </si>
  <si>
    <t>Body MDF in HPL finish (HPL.3)</t>
  </si>
  <si>
    <t>Counter top : MDF in HPL finish (HPL.3)</t>
  </si>
  <si>
    <t>Top table : plywood in HPL finish + edging (HPL.5)</t>
  </si>
  <si>
    <t>Vinyl Floor (White Terazzo), Size 457.2 x 914.4mm</t>
  </si>
  <si>
    <t>Vinyl Floor (Grey Terrazzo), Size 457.2 x 914.4mm</t>
  </si>
  <si>
    <t>Vinyl Floor (Wood), size 152.4 x 914.4mm</t>
  </si>
  <si>
    <t>Carpet Tile (Light Brown), size 50 x 50 x 0.7 mm</t>
  </si>
  <si>
    <t>Carpet Tile (Blue), Size 25 x 100 mm</t>
  </si>
  <si>
    <t>Homogeneous Tile (White Terrazzo), Size 60 x 120 cm</t>
  </si>
  <si>
    <t>Top table : Solid surface ex. IDKU (SOL.1)</t>
  </si>
  <si>
    <t>:  TOILET</t>
  </si>
  <si>
    <t>Cubical Toilet</t>
  </si>
  <si>
    <t>Cubical Door</t>
  </si>
  <si>
    <t>F</t>
  </si>
  <si>
    <t>Sanitary Works</t>
  </si>
  <si>
    <t>Include installation</t>
  </si>
  <si>
    <t>Metal leg in Duco finish (DC.1) + rubber glide</t>
  </si>
  <si>
    <t>Include hidden light</t>
  </si>
  <si>
    <t>LED strip ex. Ascendo include driver</t>
  </si>
  <si>
    <t>Include hidden light + acrylic cover</t>
  </si>
  <si>
    <t>- Waste bin (2 unit)</t>
  </si>
  <si>
    <t>Include kitchen equipment :</t>
  </si>
  <si>
    <t>- Cultery Tray</t>
  </si>
  <si>
    <t>Include numeric lock (manual system)</t>
  </si>
  <si>
    <t>Cushion plastic foam + rubber foam in fabric finish (FB.3)</t>
  </si>
  <si>
    <t>Body MDF in HPL finish (HPL.4 &amp; HPL.6)</t>
  </si>
  <si>
    <t>Incl. fix panel for cover column MDF in HPL finish (HPL.4 &amp; HPL.6)</t>
  </si>
  <si>
    <t>Top table : plywood in HPL finish (HPL.4) + edging</t>
  </si>
  <si>
    <t>Leg plywood in HPL finish (HPL.9)</t>
  </si>
  <si>
    <t>Toilet</t>
  </si>
  <si>
    <t>Demolish</t>
  </si>
  <si>
    <t>Structure plywood include edging/stepnosing (PVC.1)</t>
  </si>
  <si>
    <t>Exclude vinyl finish (bare finish, finishing include to VN.1)</t>
  </si>
  <si>
    <t>ex. IKEA; Vedbo high back</t>
  </si>
  <si>
    <t>ex. Product</t>
  </si>
  <si>
    <t>Double line LED strip ex. Ascendo include driver</t>
  </si>
  <si>
    <t>Accessories Works</t>
  </si>
  <si>
    <t>- Pull out basket</t>
  </si>
  <si>
    <t>Closet</t>
  </si>
  <si>
    <t>Eco Washer</t>
  </si>
  <si>
    <t>ex. Toto; TCW07S</t>
  </si>
  <si>
    <t>Lavatory</t>
  </si>
  <si>
    <t>Lavatory Faucet</t>
  </si>
  <si>
    <t>ex. Toto: TX115LRR</t>
  </si>
  <si>
    <t>Urinoir</t>
  </si>
  <si>
    <t>ex. Toto; U57M</t>
  </si>
  <si>
    <t>Paper holder</t>
  </si>
  <si>
    <t>ex. Umbra</t>
  </si>
  <si>
    <t>Floor drain</t>
  </si>
  <si>
    <t>ex.Toto; TX1DBV1</t>
  </si>
  <si>
    <t>ex. Toto; LW248JT1</t>
  </si>
  <si>
    <t>:  Accessories</t>
  </si>
  <si>
    <t>Mirror Size 155 x 100 cm</t>
  </si>
  <si>
    <t>Backing MDF + mirror 5mm thk (MIR.1)</t>
  </si>
  <si>
    <t>Mirror Size Ø60 cm</t>
  </si>
  <si>
    <t>Top table : plywood in HPL finish (HPL.3) + edging</t>
  </si>
  <si>
    <t>side credenza : MDF in HPL finish (HPL.4) + edging</t>
  </si>
  <si>
    <t>Top table : MDF in HPL finish (HPL.3) + edging</t>
  </si>
  <si>
    <t>Leg metal in Duco finish (DC.1) + rubber glide</t>
  </si>
  <si>
    <t>Body and backrest backing plywood in fabric finish (FB.6)</t>
  </si>
  <si>
    <t>Leg metal in Duco finish (DC.2) + rubber glide</t>
  </si>
  <si>
    <t>MDF in Duco finish (DC.5)</t>
  </si>
  <si>
    <t>Tier seating plywood in vinyl finish (VN.1)</t>
  </si>
  <si>
    <t>Leg metal in Duco finish + plate metal in Duco finish (DC.3)</t>
  </si>
  <si>
    <t>Leg metal in Duco finish + plate metal in Duco finish (DC.1)</t>
  </si>
  <si>
    <t>Top table plywood in Solid Surface finish ex. IDKU (SOL.1)</t>
  </si>
  <si>
    <t>Include shelfing MDF in HPL finish (HPL.5)+ reinforcement to wall</t>
  </si>
  <si>
    <t>Cushion plastic foam + rubber foam in fabric finish (FB.7)</t>
  </si>
  <si>
    <t>Leg box MDF in HPL finish (HPL.4) + edging</t>
  </si>
  <si>
    <t>Top table : MDF in HPL finish (HPL.4) + edging</t>
  </si>
  <si>
    <t>Plywood in HPL finish</t>
  </si>
  <si>
    <t>Accessories ex. Dekson</t>
  </si>
  <si>
    <t>Demolish existing fitout and furniture</t>
  </si>
  <si>
    <t>Lavatory table</t>
  </si>
  <si>
    <t>Cubical H=200 cm</t>
  </si>
  <si>
    <t>Include metal leg and accessories</t>
  </si>
  <si>
    <t>include fabric layer/refinish for cover ducting, fin EP</t>
  </si>
  <si>
    <t>Qty</t>
  </si>
  <si>
    <t>Tree - 1</t>
  </si>
  <si>
    <t>TREE1</t>
  </si>
  <si>
    <t>Tree - 2</t>
  </si>
  <si>
    <t>TREE2</t>
  </si>
  <si>
    <t>PB.1</t>
  </si>
  <si>
    <t>PB.2</t>
  </si>
  <si>
    <t>Include kitchen sink ex. Acroz</t>
  </si>
  <si>
    <t>Include faucet ex. Kriz Ace Hardware</t>
  </si>
  <si>
    <t>Cove Indirect Light</t>
  </si>
  <si>
    <t xml:space="preserve"> SYSTEM FURNITURE</t>
  </si>
  <si>
    <t>PRELIMINARY</t>
  </si>
  <si>
    <t>INTERIOR</t>
  </si>
  <si>
    <t>TOILET</t>
  </si>
  <si>
    <t xml:space="preserve">T O T A L   IV  </t>
  </si>
  <si>
    <t>VI</t>
  </si>
  <si>
    <t xml:space="preserve">T O T A L  VI  </t>
  </si>
  <si>
    <t>VII</t>
  </si>
  <si>
    <t xml:space="preserve">T O T A L   VII  </t>
  </si>
  <si>
    <t>H= 280 cm</t>
  </si>
  <si>
    <t>H= 200 cm</t>
  </si>
  <si>
    <t>: Pekerjaan Lain lain</t>
  </si>
  <si>
    <t xml:space="preserve"> PEKERJAAN LAIN-LAIN</t>
  </si>
  <si>
    <t>Galvanis fin. duco + Acrylic cover</t>
  </si>
  <si>
    <t>ex. Rifyo</t>
  </si>
  <si>
    <t>ex.Office Art (Sesuai Spesifikasi)</t>
  </si>
  <si>
    <t>Raised Floor Server room</t>
  </si>
  <si>
    <t>RF.1</t>
  </si>
  <si>
    <t>ex. Eternity</t>
  </si>
  <si>
    <t>Merk : ZT FLOOR</t>
  </si>
  <si>
    <t xml:space="preserve">A Steel panel with cementicious in field
</t>
  </si>
  <si>
    <t xml:space="preserve"> Panel size : 600mm x 600mm x 35mm</t>
  </si>
  <si>
    <t xml:space="preserve">
 Finish : HPL SC 1000
 </t>
  </si>
  <si>
    <t xml:space="preserve">Understructure : Bolted Stringer
 </t>
  </si>
  <si>
    <t>Height : 300 mm FFH</t>
  </si>
  <si>
    <t xml:space="preserve"> Demolish Work</t>
  </si>
  <si>
    <t xml:space="preserve">     Sub Total  I - A</t>
  </si>
  <si>
    <t xml:space="preserve">     Sub Total  I - B</t>
  </si>
  <si>
    <t>H= 160 cm, Gradation effect</t>
  </si>
  <si>
    <t>By Other</t>
  </si>
  <si>
    <t>Tipe bisa 3 dibawah dengan tinggi 2,5 s/d 3 m</t>
  </si>
  <si>
    <t>ex. Toto; 
CW420J/SW420JP</t>
  </si>
  <si>
    <t>:  DESIGN INTERIOR FIT-OUT BPDP KELAPA SAWIT</t>
  </si>
  <si>
    <t>DESIGN INTERIOR BPDP KELAPA SAWIT</t>
  </si>
  <si>
    <t>JAKARTA PUSAT</t>
  </si>
  <si>
    <t>Revisi 00 / 2024</t>
  </si>
  <si>
    <t>BPDP KELAPA SAWIT</t>
  </si>
  <si>
    <t>PT.  IMADEA MAGKASAMA</t>
  </si>
  <si>
    <t>May 13, 2024</t>
  </si>
  <si>
    <t>1st</t>
  </si>
  <si>
    <t>3A</t>
  </si>
  <si>
    <t>MR.1</t>
  </si>
  <si>
    <t xml:space="preserve">ex. </t>
  </si>
  <si>
    <t>MR.2</t>
  </si>
  <si>
    <t>MR.3</t>
  </si>
  <si>
    <t>Carpet Custom - 1</t>
  </si>
  <si>
    <t>Carpet Custom (color), size custom</t>
  </si>
  <si>
    <t>ex.</t>
  </si>
  <si>
    <t>CC.1</t>
  </si>
  <si>
    <t>CC.2</t>
  </si>
  <si>
    <t>CC.3</t>
  </si>
  <si>
    <t>Carpet Custom (colour), size custom</t>
  </si>
  <si>
    <t>Carpet Custom - 2</t>
  </si>
  <si>
    <t>Carpet Custom - 3</t>
  </si>
  <si>
    <t>Carpet Custom (colour), Size custom</t>
  </si>
  <si>
    <t>CT.3</t>
  </si>
  <si>
    <t>Structure concreted slab</t>
  </si>
  <si>
    <t>Carpet Tile - 4</t>
  </si>
  <si>
    <t>Carpet Tile - 5</t>
  </si>
  <si>
    <t>Carpet Tile (Color), size 50 x 50 x 0.7 mm</t>
  </si>
  <si>
    <t>CT.4</t>
  </si>
  <si>
    <t>CT.5</t>
  </si>
  <si>
    <t>Vinyl - 4</t>
  </si>
  <si>
    <t>VN.4</t>
  </si>
  <si>
    <t>Solid Wood - 1</t>
  </si>
  <si>
    <t>SW.1</t>
  </si>
  <si>
    <t>Solid Wood, Size 30 x 120 cm</t>
  </si>
  <si>
    <t>Andesit Stone - 1</t>
  </si>
  <si>
    <t>Andesit Stone (Grey), Size 30 x 60 cm</t>
  </si>
  <si>
    <t>AS.1</t>
  </si>
  <si>
    <t xml:space="preserve">Up floor H=40 cm </t>
  </si>
  <si>
    <t>Up floor H=10 cm</t>
  </si>
  <si>
    <t>Bonze Panel / Bronze Mirror, 19x19cm, 6mm 1 sides, H : floor to concreted ceiling</t>
  </si>
  <si>
    <t>Custom Frame : Galvanized hollow 40 x 40 mm + Reinforcement to slab</t>
  </si>
  <si>
    <t xml:space="preserve"> Partition - 4</t>
  </si>
  <si>
    <t>Custom Frame : Steel Plate Solid 150mm x 20 mm thickness + Finished : DUCO</t>
  </si>
  <si>
    <t xml:space="preserve">Rotan Panel Custom, size : see detail drawing, 15mm 2 sides, H : floor to </t>
  </si>
  <si>
    <t xml:space="preserve">Bronze Panel Custom, size : see detail drawing, 1mm 1 sides, H : floor to </t>
  </si>
  <si>
    <t xml:space="preserve">Rotan Panel Custom, size : see detail drawing, 15mm 1 side, H : floor to </t>
  </si>
  <si>
    <t xml:space="preserve"> Partition - 4A</t>
  </si>
  <si>
    <t>9mm Gypsum, 2 side; H : Floor to slab</t>
  </si>
  <si>
    <t>Size : see existing .. x .. cm, single action</t>
  </si>
  <si>
    <t>DG.2</t>
  </si>
  <si>
    <t>DG.1</t>
  </si>
  <si>
    <t>DG.3</t>
  </si>
  <si>
    <t>DG.4</t>
  </si>
  <si>
    <t>DG.5</t>
  </si>
  <si>
    <t>D.2</t>
  </si>
  <si>
    <t>Double glass Door</t>
  </si>
  <si>
    <t>Size : 160 x .. cm, double action</t>
  </si>
  <si>
    <t>P.2</t>
  </si>
  <si>
    <t>P.3</t>
  </si>
  <si>
    <t>P.4</t>
  </si>
  <si>
    <t>P.4A</t>
  </si>
  <si>
    <t>P.5</t>
  </si>
  <si>
    <t>P.6</t>
  </si>
  <si>
    <t xml:space="preserve">Rotan Panel Custom, size : see detail drawing, 15mm 2 side, H : floor to </t>
  </si>
  <si>
    <t>Emulsion paint finished at CL.1</t>
  </si>
  <si>
    <t>Emulsion paint finished at CL.EXP</t>
  </si>
  <si>
    <t>H: Floor to concrete</t>
  </si>
  <si>
    <t>Hebel Wall + Plaster + Aci</t>
  </si>
  <si>
    <t>Painted with ex. Dulux 49GG 52/001 Silky Stone</t>
  </si>
  <si>
    <t>Top table : Steel plate 5mm Duco Finish</t>
  </si>
  <si>
    <t>Leg : Steel pipe 1" in Duco finish (DC.3) + Steel plate 5mm Duco Finish</t>
  </si>
  <si>
    <t>Coffee Counter - 1</t>
  </si>
  <si>
    <r>
      <t>Size : see detail drawing 350 x 85 x 110 cm (</t>
    </r>
    <r>
      <rPr>
        <sz val="9"/>
        <rFont val="Symbol"/>
        <family val="1"/>
        <charset val="2"/>
      </rPr>
      <t>rounded)</t>
    </r>
  </si>
  <si>
    <t>Body : bronze panel + plywood in HPL finish (HPL.5)</t>
  </si>
  <si>
    <t>CTC.1</t>
  </si>
  <si>
    <t>Body and table front : bronze panel + plywood in HPL finish (HPL.5)</t>
  </si>
  <si>
    <t>Size : see detail drawing 700 x 90 x 110 cm (rounded)</t>
  </si>
  <si>
    <t>Logo BPDPKS - 1</t>
  </si>
  <si>
    <t>MDF in Duco finish col. scheme BPDPKS</t>
  </si>
  <si>
    <t>Size : 90 x proportional</t>
  </si>
  <si>
    <t>Size : 360 x 120 x 74 cm</t>
  </si>
  <si>
    <t>Size : Ø90 x 74 cm</t>
  </si>
  <si>
    <t>Size : oval Ø100 x 50 cm</t>
  </si>
  <si>
    <t>DIO.2</t>
  </si>
  <si>
    <t>Diorama - 2</t>
  </si>
  <si>
    <t xml:space="preserve">Size : oval Ø150 x 300 x 250 cm </t>
  </si>
  <si>
    <t>Diorama - 3</t>
  </si>
  <si>
    <t xml:space="preserve">Size : oval Ø150 x 250 x 250 cm </t>
  </si>
  <si>
    <t>DIO.3</t>
  </si>
  <si>
    <t>Body  : bronze panel + plywood in HPL finish (HPL.5)</t>
  </si>
  <si>
    <t>Frame : steel plate / aluminum binding finish DUCO</t>
  </si>
  <si>
    <t>BNC.1</t>
  </si>
  <si>
    <t>BNC.2</t>
  </si>
  <si>
    <t>Exposed concrete</t>
  </si>
  <si>
    <t>BNC.3</t>
  </si>
  <si>
    <t>Bench - 4</t>
  </si>
  <si>
    <t>BNC.4</t>
  </si>
  <si>
    <t xml:space="preserve">Size: rounded 700 x 50 x 40 cm </t>
  </si>
  <si>
    <t xml:space="preserve">Size: rounded 650 x 50 x 45 cm </t>
  </si>
  <si>
    <t xml:space="preserve">Size: oval 600 x 200 x 45 cm </t>
  </si>
  <si>
    <t>Bench - 5</t>
  </si>
  <si>
    <t>BNC.5</t>
  </si>
  <si>
    <t>Bench - 6</t>
  </si>
  <si>
    <t>BNC.6</t>
  </si>
  <si>
    <t xml:space="preserve">Size: oval 550 x 250 x 40 cm </t>
  </si>
  <si>
    <t>Bench - 7</t>
  </si>
  <si>
    <t>BNC.7</t>
  </si>
  <si>
    <t xml:space="preserve">Size: oval 250 x 150 x 40 cm </t>
  </si>
  <si>
    <t>LED SCREEN display / RACK display see detail</t>
  </si>
  <si>
    <t>Size : 240 x 120 x 74 cm</t>
  </si>
  <si>
    <t xml:space="preserve">Size : oval 100 x 60 x 120 cm </t>
  </si>
  <si>
    <t>Include reinforcement to floor</t>
  </si>
  <si>
    <t>Teraso Custom</t>
  </si>
  <si>
    <t xml:space="preserve">Size : oval 100 x 60 x 70 cm </t>
  </si>
  <si>
    <t>ex. Informa; Brison</t>
  </si>
  <si>
    <t>Size : 600 x 120 x 74 cm</t>
  </si>
  <si>
    <t>PF.1</t>
  </si>
  <si>
    <t>Size overall : 550 x 45 x 270 cm</t>
  </si>
  <si>
    <t>Size overall : 500 x 85 x 270 cm</t>
  </si>
  <si>
    <t>Base credenza size : 400 x 45 x 85 cm</t>
  </si>
  <si>
    <t>Puff - 1</t>
  </si>
  <si>
    <t>Size : 120 x 60 x 74 cm</t>
  </si>
  <si>
    <t>Size : 140 x 80 x 74 cm, size side cabinet : 140 x 50 x 60 cm</t>
  </si>
  <si>
    <t>Size : 50 x 50 x 260 cm</t>
  </si>
  <si>
    <t>Size : 160 x 40 x 85 cm</t>
  </si>
  <si>
    <t>PF.2</t>
  </si>
  <si>
    <t>Size : 100 x 50 x 42 cm</t>
  </si>
  <si>
    <t>Puff - 2</t>
  </si>
  <si>
    <t>Pantry - 3</t>
  </si>
  <si>
    <t>PTR.3</t>
  </si>
  <si>
    <t>Base credenza size : 350 x 60 x 85 cm</t>
  </si>
  <si>
    <t>Size : 40 x 40 x 120 cm</t>
  </si>
  <si>
    <t>Size overall : 320 x 40 x 80 cm</t>
  </si>
  <si>
    <t>Size overall : 280 x 40 x 80 cm</t>
  </si>
  <si>
    <t>Coffee Counter - 3</t>
  </si>
  <si>
    <t>CTC.3</t>
  </si>
  <si>
    <t>Coffee Counter - 2</t>
  </si>
  <si>
    <t>CTC.2</t>
  </si>
  <si>
    <r>
      <t>Size : see detail drawing 800 x 85 x 110 cm (</t>
    </r>
    <r>
      <rPr>
        <sz val="9"/>
        <rFont val="Symbol"/>
        <family val="1"/>
        <charset val="2"/>
      </rPr>
      <t>rounded)</t>
    </r>
  </si>
  <si>
    <r>
      <t>Size : see detail drawing 700 x 85 x 110 cm (</t>
    </r>
    <r>
      <rPr>
        <sz val="9"/>
        <rFont val="Symbol"/>
        <family val="1"/>
        <charset val="2"/>
      </rPr>
      <t>rounded)</t>
    </r>
  </si>
  <si>
    <t>Pantry - 4</t>
  </si>
  <si>
    <t>PTR.4</t>
  </si>
  <si>
    <t>Sofa Set - 2</t>
  </si>
  <si>
    <t>SF.2</t>
  </si>
  <si>
    <t>Body front : bronze panel + plywood in HPL finish (HPL.5)</t>
  </si>
  <si>
    <t>Size : rounded 1000 x 70 x 42 cm, rised floor 10 cm</t>
  </si>
  <si>
    <t>Size : rounded 1800 x 70 x 42 cm, rised floor 10 cm</t>
  </si>
  <si>
    <t>Sofa Set - 1</t>
  </si>
  <si>
    <t>SF.1</t>
  </si>
  <si>
    <t>Size 1000 x 700 x 30 cm</t>
  </si>
  <si>
    <t>Size table 200 x 100 x 74 cm; size side cabinet : 130 x 50 x 60 cm</t>
  </si>
  <si>
    <t>Size : 200 x 80 x 74 cm, size side cabinet : 200 x 50 x 60 cm</t>
  </si>
  <si>
    <t>Puff - 4</t>
  </si>
  <si>
    <t>Size : 180 x 60 x 42 cm</t>
  </si>
  <si>
    <t>PF.4</t>
  </si>
  <si>
    <t>Meeting table - 6</t>
  </si>
  <si>
    <t>MT.6</t>
  </si>
  <si>
    <t>Size : 480 x 120 x 74 cm</t>
  </si>
  <si>
    <t>CH.7</t>
  </si>
  <si>
    <t>ex. Office Art</t>
  </si>
  <si>
    <t>CH.5</t>
  </si>
  <si>
    <t>CH.8</t>
  </si>
  <si>
    <t>Task Chair - 7 Auditorium</t>
  </si>
  <si>
    <t>CH.6</t>
  </si>
  <si>
    <t>Task Chair - 5 Staff</t>
  </si>
  <si>
    <t>Task Chair - 4 Kadiv</t>
  </si>
  <si>
    <t>Task Chair - 6 Direktur Utama</t>
  </si>
  <si>
    <t>Task Chair - 8 Direktur</t>
  </si>
  <si>
    <t>Task Chair - 1 Meeting Room, Quite Room</t>
  </si>
  <si>
    <t>Planters Box - 1</t>
  </si>
  <si>
    <t>Planters Box - 2</t>
  </si>
  <si>
    <t>Spesifikasi Plant dan Planter Box</t>
  </si>
  <si>
    <t>uk Planter box 60 custom</t>
  </si>
  <si>
    <t>PD.1 / HL.1</t>
  </si>
  <si>
    <t>size : Ø800 cm, 5 x 5 cm</t>
  </si>
  <si>
    <t>size : Ø700 cm, 5 x 5 cm</t>
  </si>
  <si>
    <t>PD.2 / HL.2</t>
  </si>
  <si>
    <t>PD.3 / HL.3</t>
  </si>
  <si>
    <t>Pendant Lamp - 3 , hanging, side entrance</t>
  </si>
  <si>
    <t>Pendant Lamp - 2 , hanging, greater / reception</t>
  </si>
  <si>
    <t>Pendant Lamp - 1 , hanging, Coffee Counter</t>
  </si>
  <si>
    <t>PD.4 / HL.4</t>
  </si>
  <si>
    <t>Pendant Lamp - 4, hanging, lounge</t>
  </si>
  <si>
    <t>Pendant Lamp - 5, hanging, lounge</t>
  </si>
  <si>
    <t>size : Ø1200 cm, 5 x 5 cm</t>
  </si>
  <si>
    <t>PD.5 / HL.5</t>
  </si>
  <si>
    <t>Pendant Lamp - 6, hanging, lounge</t>
  </si>
  <si>
    <t>PD.6 / HL.6</t>
  </si>
  <si>
    <t>size : Ø1000 cm, 5 x 5 cm</t>
  </si>
  <si>
    <t>Pendant Lamp - 7 , hanging, Coffee Counter</t>
  </si>
  <si>
    <t>PD.7 / HL.7</t>
  </si>
  <si>
    <t>Hanging cover rotan panel custom</t>
  </si>
  <si>
    <t>Pendant Lamp - 8 , hanging, Working Space</t>
  </si>
  <si>
    <t>PD.8 / HL.8</t>
  </si>
  <si>
    <t>2 sides Double line LED strip ex. Ascendo include driver</t>
  </si>
  <si>
    <t>size : Ø2250 cm, 5 x 5 cm</t>
  </si>
  <si>
    <t>Pendant Lamp - 9 , hanging, Working Space</t>
  </si>
  <si>
    <t>PD.9 / HL.9</t>
  </si>
  <si>
    <t>size : Ø1450 cm, 5 x 5 cm</t>
  </si>
  <si>
    <t>Pendant Lamp - 10 , hanging, Working Space</t>
  </si>
  <si>
    <t>PD.10 / HL.10</t>
  </si>
  <si>
    <t>Pendant Lamp - 11 , hanging, Working Space</t>
  </si>
  <si>
    <t>PD.11 / HL.11</t>
  </si>
  <si>
    <t>Pendant Lamp - 12 , hanging, Working Space</t>
  </si>
  <si>
    <t>PD.12 / HL.12</t>
  </si>
  <si>
    <t>Pendant Lamp - 13 , hanging, Working Space</t>
  </si>
  <si>
    <t>PD.13 / HL.13</t>
  </si>
  <si>
    <t>size : Ø900 cm, 5 x 5 cm</t>
  </si>
  <si>
    <t>Pendant Lamp - 14 , hanging, Working Space</t>
  </si>
  <si>
    <t>PD.14 / HL.14</t>
  </si>
  <si>
    <t>Pendant Lamp - 15 , hanging, Working Space</t>
  </si>
  <si>
    <t>Pendant Lamp - 16 , hanging, Working Space</t>
  </si>
  <si>
    <t>size : Ø500 cm, 5 x 5 cm</t>
  </si>
  <si>
    <t>PD.15 / HL.15</t>
  </si>
  <si>
    <t>PD.16 / HL.16</t>
  </si>
  <si>
    <t>Wudhu Faucet</t>
  </si>
  <si>
    <t>ex. Toto: TX133L</t>
  </si>
  <si>
    <t xml:space="preserve">ex. Toto; LW587J, under counter </t>
  </si>
  <si>
    <t>Size : see detail drawing</t>
  </si>
  <si>
    <t>Frame hollow and plywood in Marmer / Granite finish</t>
  </si>
  <si>
    <t>Single Lever Bath and Shower</t>
  </si>
  <si>
    <t>ex. Toto; TX432SJN</t>
  </si>
  <si>
    <t>ex. Toto; LW592J, under counter, square</t>
  </si>
  <si>
    <t>Toilet area and Wudhu Area (see layout planning)</t>
  </si>
  <si>
    <t>Include wudhu area</t>
  </si>
  <si>
    <t>by owner</t>
  </si>
  <si>
    <t>Artwork - SCLUPTURE</t>
  </si>
  <si>
    <t>AR1</t>
  </si>
  <si>
    <t xml:space="preserve">Size : 100 x 100 x 20 cm </t>
  </si>
  <si>
    <t>Metal Art ex. NAVA</t>
  </si>
  <si>
    <t>Artwork - PAINTING</t>
  </si>
  <si>
    <t xml:space="preserve">Size : square 100 x 300 cm </t>
  </si>
  <si>
    <t>Painting by HANAFI @ galerikertas</t>
  </si>
  <si>
    <t xml:space="preserve">Size : square 100 x 100 cm </t>
  </si>
  <si>
    <t>Painting by HANAFI @ Komaneka Fine Art Gallery</t>
  </si>
  <si>
    <r>
      <t xml:space="preserve">Marmer Slab - 3 - </t>
    </r>
    <r>
      <rPr>
        <sz val="9"/>
        <color rgb="FFFF0000"/>
        <rFont val="Arial"/>
        <family val="2"/>
      </rPr>
      <t>(hanya poles)</t>
    </r>
  </si>
  <si>
    <t>Roman dTravertine Crema</t>
  </si>
  <si>
    <t>Material</t>
  </si>
  <si>
    <t>Upah</t>
  </si>
  <si>
    <t>Unit Price
MATERIAL</t>
  </si>
  <si>
    <t>Unit Price
UPAH</t>
  </si>
  <si>
    <t>TOTAL
MATERIAL</t>
  </si>
  <si>
    <t>TOTAL
UPAH</t>
  </si>
  <si>
    <t>PPN 11%</t>
  </si>
  <si>
    <t>TOTAL</t>
  </si>
  <si>
    <t>ex. Roman</t>
  </si>
  <si>
    <t>Marmer Existing</t>
  </si>
  <si>
    <t>OTHER WORKS</t>
  </si>
  <si>
    <t xml:space="preserve">T O T A L   III </t>
  </si>
  <si>
    <t>Folding Table - 1</t>
  </si>
  <si>
    <t>FT.1</t>
  </si>
  <si>
    <t>Size : 160 x 80 cm</t>
  </si>
  <si>
    <t>Folding Table - 2</t>
  </si>
  <si>
    <t>FT.2</t>
  </si>
  <si>
    <t>Workstation WSA - 10</t>
  </si>
  <si>
    <t>WSA.10</t>
  </si>
  <si>
    <t>Workstation WSA - 8</t>
  </si>
  <si>
    <t>WSA.8</t>
  </si>
  <si>
    <t>Workstation WSA - 6</t>
  </si>
  <si>
    <t>WSA.6</t>
  </si>
  <si>
    <t>Sub Total - III A</t>
  </si>
  <si>
    <t>Sub Total - III B</t>
  </si>
  <si>
    <t xml:space="preserve">           T O T A L   III</t>
  </si>
  <si>
    <t>Sub Total - V A</t>
  </si>
  <si>
    <t xml:space="preserve">           T O T A L   V</t>
  </si>
  <si>
    <t>Sub Total - VI A</t>
  </si>
  <si>
    <t xml:space="preserve">Sub Total - VI B </t>
  </si>
  <si>
    <t>Sub Total - VI C</t>
  </si>
  <si>
    <t>Sub Total - VI D</t>
  </si>
  <si>
    <t>Sub Total - VI E</t>
  </si>
  <si>
    <t xml:space="preserve">           T O T A L   VI</t>
  </si>
  <si>
    <t>Pekerjaan Toilet / kamar mandi Ruang Direktur Utama (termasuk pekerjaan MEP)</t>
  </si>
  <si>
    <t>Pekerjaan struktur tambah beam coring tangga (3 lantai)</t>
  </si>
  <si>
    <t>Pekerjaan struktur tambah beam balkon auditorium dan railing balkon (lantai 2)</t>
  </si>
  <si>
    <t>Pekerjaan tangga dengan baja (3 lantai), termasuk struktur tangga, trap tangga, railing tangga, cover tangga</t>
  </si>
  <si>
    <t>(lihat gambar detail)</t>
  </si>
  <si>
    <t>Pekerjaan tambahan ruangan meeting di teras lantai 3</t>
  </si>
  <si>
    <t>Pekerjaan landscape (hardscape dan softscape di teras lantai 3A</t>
  </si>
  <si>
    <t>G</t>
  </si>
  <si>
    <t>Toilet dan Kamar Mandi</t>
  </si>
  <si>
    <t>Pekerjaan landscape (hardscape dan softscape di teras lantai 3)</t>
  </si>
  <si>
    <t xml:space="preserve">Toilet dan Kamar Mandi Ruang Direktur Utama </t>
  </si>
  <si>
    <t xml:space="preserve">Toilet dan Kamar Mandi </t>
  </si>
  <si>
    <t>Sub Total - VI G</t>
  </si>
  <si>
    <t xml:space="preserve">   T O T A L   I + II + III + IV + V + VI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</si>
</sst>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(* #,##0_);_(* \(#,##0\);_(* &quot;-&quot;_);_(@_)"/>
    <numFmt numFmtId="43" formatCode="_(* #,##0.00_);_(* \(#,##0.00\);_(* &quot;-&quot;??_);_(@_)"/>
    <numFmt numFmtId="164" formatCode="[$-409]mmmm\ d\,\ yyyy;@"/>
    <numFmt numFmtId="165" formatCode="_(* #,##0_);_(* \(#,##0\);_(* &quot;-&quot;??_);_(@_)"/>
    <numFmt numFmtId="166" formatCode="[$-809]d\ mmmm\ yyyy;@"/>
    <numFmt numFmtId="167" formatCode="_(* #,##0.00_);_(* \(#,##0.00\);_(* &quot;-&quot;_);_(@_)"/>
    <numFmt numFmtId="168" formatCode="#,##0.0"/>
    <numFmt numFmtId="169" formatCode="[$-421]dd\ mmmm\ yyyy;@"/>
    <numFmt numFmtId="170" formatCode="_(* #,##0.0_);_(* \(#,##0.0\);_(* &quot;-&quot;_);_(@_)"/>
    <numFmt numFmtId="171" formatCode="dd/mm/yyyy;@"/>
  </numFmts>
  <fonts count="65">
    <font>
      <sz val="11"/>
      <name val="Calibri"/>
    </font>
    <font>
      <sz val="10"/>
      <name val="Arial"/>
      <family val="2"/>
    </font>
    <font>
      <sz val="24"/>
      <name val="Arial"/>
      <family val="2"/>
    </font>
    <font>
      <sz val="16"/>
      <color rgb="FFF2F2F2"/>
      <name val="Arial"/>
      <family val="2"/>
    </font>
    <font>
      <sz val="12"/>
      <name val="Arial"/>
      <family val="2"/>
    </font>
    <font>
      <b/>
      <sz val="13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9"/>
      <color rgb="FF000000"/>
      <name val="Arial"/>
      <family val="2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b/>
      <sz val="18"/>
      <color indexed="8"/>
      <name val="Arial"/>
      <family val="2"/>
    </font>
    <font>
      <sz val="14"/>
      <color rgb="FFFFFFFF"/>
      <name val="Arial"/>
      <family val="2"/>
    </font>
    <font>
      <sz val="10"/>
      <color indexed="8"/>
      <name val="Times New Roman"/>
      <family val="1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i/>
      <sz val="8"/>
      <color rgb="FF568FD4"/>
      <name val="Arial"/>
      <family val="2"/>
    </font>
    <font>
      <b/>
      <sz val="9"/>
      <color indexed="8"/>
      <name val="Arial"/>
      <family val="2"/>
    </font>
    <font>
      <i/>
      <sz val="8"/>
      <color indexed="30"/>
      <name val="Arial"/>
      <family val="2"/>
    </font>
    <font>
      <sz val="9"/>
      <color indexed="8"/>
      <name val="Times New Roman"/>
      <family val="1"/>
    </font>
    <font>
      <sz val="9"/>
      <color rgb="FFFFFFFF"/>
      <name val="Arial"/>
      <family val="2"/>
    </font>
    <font>
      <i/>
      <sz val="9"/>
      <color indexed="8"/>
      <name val="Arial"/>
      <family val="2"/>
    </font>
    <font>
      <sz val="12"/>
      <color indexed="8"/>
      <name val="Arial"/>
      <family val="2"/>
    </font>
    <font>
      <sz val="10"/>
      <color rgb="FF7F7F7F"/>
      <name val="Arial"/>
      <family val="2"/>
    </font>
    <font>
      <i/>
      <sz val="8"/>
      <color rgb="FF7F7F7F"/>
      <name val="Arial"/>
      <family val="2"/>
    </font>
    <font>
      <sz val="11"/>
      <name val="Arial"/>
      <family val="2"/>
    </font>
    <font>
      <i/>
      <sz val="8"/>
      <color rgb="FF595959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i/>
      <sz val="10"/>
      <color indexed="8"/>
      <name val="Arial"/>
      <family val="2"/>
    </font>
    <font>
      <sz val="9"/>
      <color rgb="FF0000FF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color rgb="FFFFFFFF"/>
      <name val="Arial"/>
      <family val="2"/>
    </font>
    <font>
      <sz val="10"/>
      <color rgb="FFFFFFFF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i/>
      <sz val="9"/>
      <color rgb="FF000000"/>
      <name val="Arial"/>
      <family val="2"/>
    </font>
    <font>
      <sz val="9"/>
      <color rgb="FF000000"/>
      <name val="Calibri"/>
      <family val="2"/>
    </font>
    <font>
      <sz val="11"/>
      <color rgb="FF000000"/>
      <name val="Calibri"/>
      <family val="2"/>
    </font>
    <font>
      <sz val="9"/>
      <name val="Calibri"/>
      <family val="2"/>
    </font>
    <font>
      <i/>
      <sz val="7"/>
      <name val="Arial"/>
      <family val="2"/>
    </font>
    <font>
      <sz val="8"/>
      <name val="Calibri"/>
      <family val="2"/>
    </font>
    <font>
      <i/>
      <sz val="9"/>
      <color rgb="FF7F7F7F"/>
      <name val="Arial"/>
      <family val="2"/>
    </font>
    <font>
      <i/>
      <sz val="9"/>
      <color rgb="FF595959"/>
      <name val="Arial"/>
      <family val="2"/>
    </font>
    <font>
      <b/>
      <sz val="12"/>
      <color indexed="8"/>
      <name val="Arial"/>
      <family val="2"/>
    </font>
    <font>
      <sz val="9"/>
      <name val="Symbol"/>
      <family val="1"/>
      <charset val="2"/>
    </font>
    <font>
      <sz val="9"/>
      <color rgb="FFFF0000"/>
      <name val="Arial"/>
      <family val="2"/>
    </font>
    <font>
      <sz val="9"/>
      <color rgb="FF0066FF"/>
      <name val="Arial"/>
      <family val="2"/>
    </font>
    <font>
      <i/>
      <sz val="9"/>
      <color rgb="FF0000FF"/>
      <name val="Arial"/>
      <family val="2"/>
    </font>
    <font>
      <sz val="11"/>
      <color indexed="8"/>
      <name val="Calibri"/>
      <family val="2"/>
      <charset val="1"/>
    </font>
    <font>
      <i/>
      <sz val="8"/>
      <name val="Arial"/>
      <family val="2"/>
    </font>
    <font>
      <sz val="1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9"/>
      <color rgb="FFFF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17375E"/>
        <bgColor indexed="64"/>
      </patternFill>
    </fill>
    <fill>
      <patternFill patternType="solid">
        <fgColor rgb="FF595959"/>
        <bgColor indexed="64"/>
      </patternFill>
    </fill>
    <fill>
      <patternFill patternType="solid">
        <fgColor rgb="FFC6D9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3">
    <xf numFmtId="0" fontId="0" fillId="0" borderId="0">
      <alignment vertical="center"/>
    </xf>
    <xf numFmtId="0" fontId="15" fillId="0" borderId="0">
      <protection locked="0"/>
    </xf>
    <xf numFmtId="43" fontId="48" fillId="0" borderId="0">
      <alignment vertical="top"/>
      <protection locked="0"/>
    </xf>
    <xf numFmtId="4" fontId="15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41" fontId="48" fillId="0" borderId="0">
      <alignment vertical="top"/>
      <protection locked="0"/>
    </xf>
    <xf numFmtId="0" fontId="15" fillId="0" borderId="0">
      <protection locked="0"/>
    </xf>
    <xf numFmtId="4" fontId="15" fillId="0" borderId="0">
      <protection locked="0"/>
    </xf>
    <xf numFmtId="4" fontId="15" fillId="0" borderId="0">
      <protection locked="0"/>
    </xf>
    <xf numFmtId="41" fontId="13" fillId="0" borderId="0">
      <alignment vertical="top"/>
      <protection locked="0"/>
    </xf>
    <xf numFmtId="43" fontId="13" fillId="0" borderId="0">
      <alignment vertical="top"/>
      <protection locked="0"/>
    </xf>
    <xf numFmtId="0" fontId="59" fillId="0" borderId="0"/>
  </cellStyleXfs>
  <cellXfs count="683">
    <xf numFmtId="0" fontId="0" fillId="0" borderId="0" xfId="0">
      <alignment vertical="center"/>
    </xf>
    <xf numFmtId="0" fontId="1" fillId="0" borderId="0" xfId="1" applyFont="1" applyProtection="1"/>
    <xf numFmtId="0" fontId="1" fillId="0" borderId="0" xfId="1" applyFont="1" applyAlignment="1" applyProtection="1">
      <alignment horizontal="center" vertical="center"/>
    </xf>
    <xf numFmtId="0" fontId="6" fillId="0" borderId="0" xfId="1" applyFont="1" applyAlignment="1" applyProtection="1">
      <alignment horizontal="center" vertical="center"/>
    </xf>
    <xf numFmtId="0" fontId="7" fillId="0" borderId="0" xfId="1" applyFont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0" fontId="8" fillId="0" borderId="0" xfId="1" applyFont="1" applyAlignment="1" applyProtection="1">
      <alignment horizontal="center" vertical="center"/>
    </xf>
    <xf numFmtId="0" fontId="10" fillId="0" borderId="0" xfId="1" applyFont="1" applyAlignment="1" applyProtection="1">
      <alignment horizontal="center"/>
    </xf>
    <xf numFmtId="0" fontId="10" fillId="0" borderId="0" xfId="1" applyFont="1" applyProtection="1"/>
    <xf numFmtId="0" fontId="9" fillId="0" borderId="0" xfId="1" applyFont="1" applyAlignment="1" applyProtection="1">
      <alignment horizontal="center"/>
    </xf>
    <xf numFmtId="0" fontId="12" fillId="0" borderId="0" xfId="1" applyFont="1" applyAlignment="1" applyProtection="1">
      <alignment vertical="center"/>
    </xf>
    <xf numFmtId="0" fontId="10" fillId="0" borderId="0" xfId="1" applyFont="1" applyAlignment="1" applyProtection="1">
      <alignment horizontal="left"/>
    </xf>
    <xf numFmtId="43" fontId="13" fillId="0" borderId="0" xfId="2" applyFont="1" applyAlignment="1" applyProtection="1"/>
    <xf numFmtId="165" fontId="14" fillId="0" borderId="0" xfId="2" applyNumberFormat="1" applyFont="1" applyAlignment="1" applyProtection="1"/>
    <xf numFmtId="0" fontId="15" fillId="0" borderId="0" xfId="0" applyFont="1" applyAlignment="1"/>
    <xf numFmtId="0" fontId="16" fillId="0" borderId="0" xfId="0" applyFont="1" applyAlignment="1"/>
    <xf numFmtId="43" fontId="16" fillId="0" borderId="0" xfId="2" applyFont="1" applyAlignment="1" applyProtection="1"/>
    <xf numFmtId="0" fontId="17" fillId="0" borderId="0" xfId="0" applyFont="1">
      <alignment vertical="center"/>
    </xf>
    <xf numFmtId="0" fontId="19" fillId="0" borderId="0" xfId="0" applyFont="1" applyAlignment="1"/>
    <xf numFmtId="0" fontId="20" fillId="0" borderId="0" xfId="0" applyFont="1" applyAlignment="1">
      <alignment horizontal="center"/>
    </xf>
    <xf numFmtId="43" fontId="19" fillId="0" borderId="0" xfId="2" applyFont="1" applyAlignment="1" applyProtection="1"/>
    <xf numFmtId="0" fontId="15" fillId="0" borderId="0" xfId="0" applyFont="1" applyAlignment="1">
      <alignment horizontal="right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3" fontId="21" fillId="0" borderId="0" xfId="2" applyFont="1" applyAlignment="1" applyProtection="1">
      <alignment vertical="center"/>
    </xf>
    <xf numFmtId="43" fontId="21" fillId="0" borderId="0" xfId="2" quotePrefix="1" applyFont="1" applyAlignment="1" applyProtection="1">
      <alignment horizontal="left" vertical="center"/>
    </xf>
    <xf numFmtId="0" fontId="21" fillId="0" borderId="0" xfId="0" applyFont="1" applyAlignment="1">
      <alignment horizontal="left"/>
    </xf>
    <xf numFmtId="43" fontId="21" fillId="0" borderId="0" xfId="2" applyFont="1" applyAlignment="1" applyProtection="1">
      <alignment horizontal="left" vertical="center"/>
    </xf>
    <xf numFmtId="0" fontId="15" fillId="0" borderId="0" xfId="0" applyFont="1" applyAlignment="1">
      <alignment horizontal="left"/>
    </xf>
    <xf numFmtId="0" fontId="21" fillId="0" borderId="0" xfId="0" applyFont="1" applyAlignment="1"/>
    <xf numFmtId="0" fontId="22" fillId="0" borderId="0" xfId="0" applyFont="1">
      <alignment vertical="center"/>
    </xf>
    <xf numFmtId="166" fontId="23" fillId="0" borderId="0" xfId="2" applyNumberFormat="1" applyFont="1" applyAlignment="1" applyProtection="1">
      <alignment horizontal="left"/>
    </xf>
    <xf numFmtId="0" fontId="20" fillId="0" borderId="0" xfId="0" applyFont="1" applyAlignment="1">
      <alignment horizontal="right"/>
    </xf>
    <xf numFmtId="0" fontId="24" fillId="0" borderId="0" xfId="0" applyFont="1" applyAlignment="1"/>
    <xf numFmtId="43" fontId="24" fillId="0" borderId="0" xfId="2" applyFont="1" applyAlignment="1" applyProtection="1"/>
    <xf numFmtId="43" fontId="25" fillId="0" borderId="0" xfId="2" applyFont="1" applyAlignment="1" applyProtection="1">
      <alignment horizontal="right"/>
    </xf>
    <xf numFmtId="15" fontId="25" fillId="0" borderId="2" xfId="2" applyNumberFormat="1" applyFont="1" applyBorder="1" applyAlignment="1" applyProtection="1"/>
    <xf numFmtId="0" fontId="22" fillId="0" borderId="0" xfId="0" applyFont="1" applyAlignment="1"/>
    <xf numFmtId="0" fontId="26" fillId="0" borderId="0" xfId="0" applyFont="1" applyAlignment="1"/>
    <xf numFmtId="0" fontId="24" fillId="0" borderId="1" xfId="0" applyFont="1" applyBorder="1" applyAlignment="1">
      <alignment horizontal="center" vertical="center"/>
    </xf>
    <xf numFmtId="0" fontId="22" fillId="0" borderId="7" xfId="0" applyFont="1" applyBorder="1" applyAlignment="1">
      <alignment horizontal="right" vertical="center"/>
    </xf>
    <xf numFmtId="0" fontId="24" fillId="4" borderId="1" xfId="0" applyFont="1" applyFill="1" applyBorder="1" applyAlignment="1">
      <alignment horizontal="left" vertical="center"/>
    </xf>
    <xf numFmtId="0" fontId="28" fillId="4" borderId="7" xfId="0" applyFont="1" applyFill="1" applyBorder="1" applyAlignment="1">
      <alignment horizontal="right"/>
    </xf>
    <xf numFmtId="0" fontId="24" fillId="0" borderId="7" xfId="0" applyFont="1" applyBorder="1" applyAlignment="1">
      <alignment horizontal="center" vertical="center"/>
    </xf>
    <xf numFmtId="0" fontId="22" fillId="0" borderId="1" xfId="0" applyFont="1" applyBorder="1" applyAlignment="1">
      <alignment horizontal="left"/>
    </xf>
    <xf numFmtId="43" fontId="22" fillId="0" borderId="0" xfId="2" applyFont="1" applyAlignment="1" applyProtection="1"/>
    <xf numFmtId="0" fontId="22" fillId="0" borderId="7" xfId="0" applyFont="1" applyBorder="1" applyAlignment="1"/>
    <xf numFmtId="0" fontId="24" fillId="5" borderId="10" xfId="0" applyFont="1" applyFill="1" applyBorder="1" applyAlignment="1">
      <alignment horizontal="center" vertical="center"/>
    </xf>
    <xf numFmtId="43" fontId="24" fillId="5" borderId="11" xfId="2" applyFont="1" applyFill="1" applyBorder="1" applyAlignment="1" applyProtection="1">
      <alignment horizontal="center" vertical="center"/>
    </xf>
    <xf numFmtId="0" fontId="24" fillId="5" borderId="12" xfId="0" applyFont="1" applyFill="1" applyBorder="1" applyAlignment="1">
      <alignment horizontal="right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/>
    </xf>
    <xf numFmtId="0" fontId="24" fillId="5" borderId="15" xfId="0" applyFont="1" applyFill="1" applyBorder="1" applyAlignment="1">
      <alignment horizontal="center" vertical="center"/>
    </xf>
    <xf numFmtId="43" fontId="24" fillId="5" borderId="16" xfId="2" applyFont="1" applyFill="1" applyBorder="1" applyAlignment="1" applyProtection="1">
      <alignment horizontal="center" vertical="center"/>
    </xf>
    <xf numFmtId="0" fontId="24" fillId="5" borderId="17" xfId="0" applyFont="1" applyFill="1" applyBorder="1" applyAlignment="1">
      <alignment horizontal="right" vertical="center"/>
    </xf>
    <xf numFmtId="0" fontId="12" fillId="6" borderId="16" xfId="0" applyFont="1" applyFill="1" applyBorder="1" applyAlignment="1">
      <alignment horizontal="center"/>
    </xf>
    <xf numFmtId="43" fontId="12" fillId="6" borderId="16" xfId="2" applyFont="1" applyFill="1" applyBorder="1" applyAlignment="1" applyProtection="1"/>
    <xf numFmtId="0" fontId="12" fillId="6" borderId="17" xfId="0" applyFont="1" applyFill="1" applyBorder="1" applyAlignment="1">
      <alignment horizontal="right" vertic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165" fontId="22" fillId="0" borderId="0" xfId="2" applyNumberFormat="1" applyFont="1" applyAlignment="1" applyProtection="1"/>
    <xf numFmtId="0" fontId="29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30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2" fillId="0" borderId="0" xfId="0" applyFont="1" applyAlignment="1">
      <alignment horizontal="left" vertical="center"/>
    </xf>
    <xf numFmtId="0" fontId="15" fillId="0" borderId="0" xfId="0" applyFont="1" applyAlignment="1">
      <alignment horizontal="center"/>
    </xf>
    <xf numFmtId="168" fontId="31" fillId="0" borderId="0" xfId="3" applyNumberFormat="1" applyFont="1" applyAlignment="1" applyProtection="1">
      <alignment horizontal="right"/>
    </xf>
    <xf numFmtId="49" fontId="23" fillId="0" borderId="0" xfId="3" applyNumberFormat="1" applyFont="1" applyAlignment="1" applyProtection="1">
      <alignment horizontal="left"/>
    </xf>
    <xf numFmtId="0" fontId="9" fillId="0" borderId="0" xfId="0" applyFont="1">
      <alignment vertical="center"/>
    </xf>
    <xf numFmtId="168" fontId="23" fillId="0" borderId="0" xfId="3" applyNumberFormat="1" applyFont="1" applyAlignment="1" applyProtection="1">
      <alignment horizontal="right"/>
    </xf>
    <xf numFmtId="0" fontId="23" fillId="0" borderId="0" xfId="0" quotePrefix="1" applyFont="1" applyAlignment="1"/>
    <xf numFmtId="168" fontId="21" fillId="0" borderId="0" xfId="3" applyNumberFormat="1" applyFont="1" applyAlignment="1" applyProtection="1">
      <alignment horizontal="right"/>
    </xf>
    <xf numFmtId="0" fontId="21" fillId="0" borderId="0" xfId="0" applyFont="1" applyAlignment="1">
      <alignment horizontal="center"/>
    </xf>
    <xf numFmtId="0" fontId="34" fillId="4" borderId="30" xfId="0" applyFont="1" applyFill="1" applyBorder="1" applyAlignment="1">
      <alignment horizontal="left" vertical="center"/>
    </xf>
    <xf numFmtId="0" fontId="32" fillId="4" borderId="31" xfId="0" applyFont="1" applyFill="1" applyBorder="1" applyAlignment="1">
      <alignment horizontal="left" vertical="center"/>
    </xf>
    <xf numFmtId="0" fontId="12" fillId="4" borderId="31" xfId="0" applyFont="1" applyFill="1" applyBorder="1" applyAlignment="1">
      <alignment horizontal="left"/>
    </xf>
    <xf numFmtId="0" fontId="12" fillId="4" borderId="32" xfId="0" applyFont="1" applyFill="1" applyBorder="1" applyAlignment="1">
      <alignment horizontal="center"/>
    </xf>
    <xf numFmtId="168" fontId="12" fillId="4" borderId="31" xfId="3" applyNumberFormat="1" applyFont="1" applyFill="1" applyBorder="1" applyProtection="1"/>
    <xf numFmtId="0" fontId="35" fillId="0" borderId="1" xfId="0" applyFont="1" applyBorder="1" applyAlignment="1">
      <alignment horizontal="left" vertical="center"/>
    </xf>
    <xf numFmtId="0" fontId="21" fillId="0" borderId="7" xfId="0" applyFont="1" applyBorder="1" applyAlignment="1">
      <alignment horizontal="center"/>
    </xf>
    <xf numFmtId="168" fontId="21" fillId="0" borderId="33" xfId="3" applyNumberFormat="1" applyFont="1" applyBorder="1" applyProtection="1"/>
    <xf numFmtId="0" fontId="37" fillId="0" borderId="1" xfId="0" applyFont="1" applyBorder="1">
      <alignment vertical="center"/>
    </xf>
    <xf numFmtId="0" fontId="22" fillId="0" borderId="7" xfId="0" applyFont="1" applyBorder="1" applyAlignment="1">
      <alignment horizontal="center"/>
    </xf>
    <xf numFmtId="168" fontId="22" fillId="0" borderId="33" xfId="3" applyNumberFormat="1" applyFont="1" applyBorder="1" applyProtection="1"/>
    <xf numFmtId="0" fontId="22" fillId="0" borderId="1" xfId="0" applyFont="1" applyBorder="1" applyAlignment="1"/>
    <xf numFmtId="168" fontId="22" fillId="0" borderId="33" xfId="3" applyNumberFormat="1" applyFont="1" applyBorder="1" applyAlignment="1" applyProtection="1">
      <alignment horizontal="center"/>
    </xf>
    <xf numFmtId="165" fontId="9" fillId="0" borderId="33" xfId="3" applyNumberFormat="1" applyFont="1" applyBorder="1" applyProtection="1"/>
    <xf numFmtId="165" fontId="9" fillId="0" borderId="14" xfId="3" applyNumberFormat="1" applyFont="1" applyBorder="1" applyProtection="1"/>
    <xf numFmtId="165" fontId="22" fillId="0" borderId="7" xfId="0" applyNumberFormat="1" applyFont="1" applyBorder="1" applyAlignment="1">
      <alignment horizontal="right"/>
    </xf>
    <xf numFmtId="165" fontId="22" fillId="0" borderId="7" xfId="3" applyNumberFormat="1" applyFont="1" applyBorder="1" applyAlignment="1" applyProtection="1">
      <alignment horizontal="right"/>
    </xf>
    <xf numFmtId="165" fontId="22" fillId="0" borderId="7" xfId="3" applyNumberFormat="1" applyFont="1" applyBorder="1" applyAlignment="1" applyProtection="1">
      <alignment horizontal="center"/>
    </xf>
    <xf numFmtId="0" fontId="9" fillId="0" borderId="0" xfId="0" applyFont="1" applyAlignment="1"/>
    <xf numFmtId="165" fontId="9" fillId="0" borderId="7" xfId="3" applyNumberFormat="1" applyFont="1" applyBorder="1" applyProtection="1"/>
    <xf numFmtId="165" fontId="22" fillId="0" borderId="7" xfId="0" applyNumberFormat="1" applyFont="1" applyBorder="1" applyAlignment="1">
      <alignment horizontal="center"/>
    </xf>
    <xf numFmtId="0" fontId="1" fillId="0" borderId="0" xfId="0" applyFont="1" applyAlignment="1"/>
    <xf numFmtId="0" fontId="9" fillId="0" borderId="6" xfId="4" applyFont="1" applyBorder="1" applyProtection="1"/>
    <xf numFmtId="0" fontId="39" fillId="0" borderId="1" xfId="4" quotePrefix="1" applyFont="1" applyBorder="1" applyAlignment="1" applyProtection="1">
      <alignment horizontal="center" vertical="center"/>
    </xf>
    <xf numFmtId="0" fontId="39" fillId="0" borderId="0" xfId="4" applyFont="1" applyProtection="1"/>
    <xf numFmtId="0" fontId="9" fillId="0" borderId="0" xfId="4" applyFont="1" applyProtection="1"/>
    <xf numFmtId="0" fontId="9" fillId="0" borderId="7" xfId="4" applyFont="1" applyBorder="1" applyAlignment="1" applyProtection="1">
      <alignment horizontal="center"/>
    </xf>
    <xf numFmtId="168" fontId="9" fillId="0" borderId="28" xfId="4" applyNumberFormat="1" applyFont="1" applyBorder="1" applyAlignment="1" applyProtection="1">
      <alignment horizontal="center"/>
    </xf>
    <xf numFmtId="0" fontId="9" fillId="0" borderId="27" xfId="4" applyFont="1" applyBorder="1" applyAlignment="1" applyProtection="1">
      <alignment horizontal="center"/>
    </xf>
    <xf numFmtId="0" fontId="9" fillId="0" borderId="33" xfId="4" applyFont="1" applyBorder="1" applyAlignment="1" applyProtection="1">
      <alignment horizontal="center"/>
    </xf>
    <xf numFmtId="0" fontId="1" fillId="0" borderId="0" xfId="4" applyFont="1" applyProtection="1"/>
    <xf numFmtId="0" fontId="12" fillId="0" borderId="10" xfId="4" applyFont="1" applyBorder="1" applyAlignment="1" applyProtection="1">
      <alignment horizontal="center"/>
    </xf>
    <xf numFmtId="0" fontId="12" fillId="0" borderId="11" xfId="4" applyFont="1" applyBorder="1" applyProtection="1"/>
    <xf numFmtId="0" fontId="40" fillId="0" borderId="11" xfId="4" applyFont="1" applyBorder="1" applyAlignment="1" applyProtection="1">
      <alignment horizontal="center" vertical="center"/>
    </xf>
    <xf numFmtId="0" fontId="40" fillId="0" borderId="11" xfId="4" applyFont="1" applyBorder="1" applyAlignment="1" applyProtection="1">
      <alignment horizontal="left" vertical="center"/>
    </xf>
    <xf numFmtId="0" fontId="39" fillId="0" borderId="1" xfId="5" applyFont="1" applyBorder="1" applyAlignment="1" applyProtection="1">
      <alignment horizontal="center" vertical="center"/>
    </xf>
    <xf numFmtId="0" fontId="39" fillId="0" borderId="0" xfId="5" applyFont="1" applyProtection="1"/>
    <xf numFmtId="0" fontId="9" fillId="0" borderId="0" xfId="5" applyFont="1" applyProtection="1"/>
    <xf numFmtId="0" fontId="9" fillId="0" borderId="7" xfId="5" applyFont="1" applyBorder="1" applyAlignment="1" applyProtection="1">
      <alignment horizontal="center"/>
    </xf>
    <xf numFmtId="0" fontId="9" fillId="0" borderId="22" xfId="5" applyFont="1" applyBorder="1" applyAlignment="1" applyProtection="1">
      <alignment horizontal="center"/>
    </xf>
    <xf numFmtId="0" fontId="1" fillId="0" borderId="0" xfId="5" applyFont="1" applyProtection="1"/>
    <xf numFmtId="0" fontId="41" fillId="5" borderId="11" xfId="0" applyFont="1" applyFill="1" applyBorder="1" applyAlignment="1">
      <alignment horizontal="center"/>
    </xf>
    <xf numFmtId="0" fontId="41" fillId="5" borderId="11" xfId="0" applyFont="1" applyFill="1" applyBorder="1" applyAlignment="1"/>
    <xf numFmtId="168" fontId="42" fillId="5" borderId="11" xfId="0" applyNumberFormat="1" applyFont="1" applyFill="1" applyBorder="1" applyAlignment="1"/>
    <xf numFmtId="0" fontId="12" fillId="5" borderId="11" xfId="5" applyFont="1" applyFill="1" applyBorder="1" applyAlignment="1" applyProtection="1">
      <alignment horizontal="left" vertical="center"/>
    </xf>
    <xf numFmtId="0" fontId="12" fillId="5" borderId="12" xfId="0" applyFont="1" applyFill="1" applyBorder="1" applyAlignment="1">
      <alignment horizontal="right" vertical="center"/>
    </xf>
    <xf numFmtId="41" fontId="13" fillId="0" borderId="0" xfId="6" applyFont="1" applyAlignment="1" applyProtection="1"/>
    <xf numFmtId="41" fontId="15" fillId="0" borderId="0" xfId="6" applyFont="1" applyAlignment="1" applyProtection="1"/>
    <xf numFmtId="0" fontId="23" fillId="0" borderId="0" xfId="0" quotePrefix="1" applyFont="1" applyAlignment="1">
      <alignment horizontal="right"/>
    </xf>
    <xf numFmtId="0" fontId="1" fillId="0" borderId="0" xfId="5" applyFont="1" applyAlignment="1" applyProtection="1">
      <alignment horizontal="center" vertical="center"/>
    </xf>
    <xf numFmtId="0" fontId="1" fillId="0" borderId="0" xfId="5" applyFont="1" applyAlignment="1" applyProtection="1">
      <alignment vertical="center"/>
    </xf>
    <xf numFmtId="0" fontId="1" fillId="0" borderId="0" xfId="5" applyFont="1" applyAlignment="1" applyProtection="1">
      <alignment horizontal="center"/>
    </xf>
    <xf numFmtId="41" fontId="1" fillId="0" borderId="0" xfId="6" applyFont="1" applyAlignment="1" applyProtection="1">
      <alignment horizontal="center"/>
    </xf>
    <xf numFmtId="0" fontId="12" fillId="0" borderId="0" xfId="5" applyFont="1" applyAlignment="1" applyProtection="1">
      <alignment horizontal="center"/>
    </xf>
    <xf numFmtId="0" fontId="12" fillId="0" borderId="0" xfId="5" applyFont="1" applyProtection="1"/>
    <xf numFmtId="0" fontId="34" fillId="4" borderId="35" xfId="5" applyFont="1" applyFill="1" applyBorder="1" applyAlignment="1" applyProtection="1">
      <alignment horizontal="left" vertical="center"/>
    </xf>
    <xf numFmtId="0" fontId="32" fillId="4" borderId="36" xfId="5" applyFont="1" applyFill="1" applyBorder="1" applyAlignment="1" applyProtection="1">
      <alignment horizontal="left" vertical="center"/>
    </xf>
    <xf numFmtId="0" fontId="12" fillId="4" borderId="37" xfId="5" applyFont="1" applyFill="1" applyBorder="1" applyAlignment="1" applyProtection="1">
      <alignment horizontal="left"/>
    </xf>
    <xf numFmtId="0" fontId="12" fillId="4" borderId="37" xfId="5" applyFont="1" applyFill="1" applyBorder="1" applyAlignment="1" applyProtection="1">
      <alignment horizontal="center"/>
    </xf>
    <xf numFmtId="41" fontId="12" fillId="4" borderId="38" xfId="6" applyFont="1" applyFill="1" applyBorder="1" applyAlignment="1" applyProtection="1">
      <alignment horizontal="center"/>
    </xf>
    <xf numFmtId="0" fontId="9" fillId="0" borderId="7" xfId="5" applyFont="1" applyBorder="1" applyProtection="1"/>
    <xf numFmtId="41" fontId="9" fillId="0" borderId="39" xfId="6" applyFont="1" applyBorder="1" applyAlignment="1" applyProtection="1">
      <alignment horizontal="center"/>
    </xf>
    <xf numFmtId="41" fontId="9" fillId="0" borderId="33" xfId="6" applyFont="1" applyBorder="1" applyAlignment="1" applyProtection="1">
      <alignment horizontal="center"/>
    </xf>
    <xf numFmtId="0" fontId="11" fillId="0" borderId="0" xfId="5" applyFont="1" applyAlignment="1" applyProtection="1">
      <alignment vertical="center"/>
    </xf>
    <xf numFmtId="0" fontId="9" fillId="0" borderId="7" xfId="7" applyFont="1" applyBorder="1" applyProtection="1"/>
    <xf numFmtId="0" fontId="9" fillId="0" borderId="7" xfId="7" applyFont="1" applyBorder="1" applyAlignment="1" applyProtection="1">
      <alignment horizontal="center"/>
    </xf>
    <xf numFmtId="165" fontId="9" fillId="0" borderId="33" xfId="8" applyNumberFormat="1" applyFont="1" applyBorder="1" applyProtection="1"/>
    <xf numFmtId="0" fontId="1" fillId="0" borderId="7" xfId="0" applyFont="1" applyBorder="1" applyAlignment="1"/>
    <xf numFmtId="0" fontId="9" fillId="0" borderId="7" xfId="0" applyFont="1" applyBorder="1" applyAlignment="1"/>
    <xf numFmtId="0" fontId="9" fillId="0" borderId="6" xfId="0" applyFont="1" applyBorder="1" applyAlignment="1"/>
    <xf numFmtId="0" fontId="9" fillId="0" borderId="1" xfId="0" quotePrefix="1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165" fontId="9" fillId="0" borderId="33" xfId="9" applyNumberFormat="1" applyFont="1" applyBorder="1" applyProtection="1"/>
    <xf numFmtId="0" fontId="12" fillId="0" borderId="10" xfId="5" applyFont="1" applyBorder="1" applyAlignment="1" applyProtection="1">
      <alignment horizontal="center"/>
    </xf>
    <xf numFmtId="0" fontId="43" fillId="0" borderId="11" xfId="5" applyFont="1" applyBorder="1" applyProtection="1"/>
    <xf numFmtId="0" fontId="12" fillId="0" borderId="11" xfId="5" applyFont="1" applyBorder="1" applyProtection="1"/>
    <xf numFmtId="41" fontId="12" fillId="0" borderId="11" xfId="6" applyFont="1" applyBorder="1" applyAlignment="1" applyProtection="1"/>
    <xf numFmtId="0" fontId="40" fillId="0" borderId="12" xfId="5" applyFont="1" applyBorder="1" applyAlignment="1" applyProtection="1">
      <alignment horizontal="right" vertical="center"/>
    </xf>
    <xf numFmtId="41" fontId="9" fillId="0" borderId="22" xfId="6" applyFont="1" applyBorder="1" applyAlignment="1" applyProtection="1">
      <alignment horizontal="center"/>
    </xf>
    <xf numFmtId="0" fontId="9" fillId="0" borderId="7" xfId="4" applyFont="1" applyBorder="1" applyProtection="1"/>
    <xf numFmtId="3" fontId="9" fillId="0" borderId="7" xfId="3" applyNumberFormat="1" applyFont="1" applyBorder="1" applyAlignment="1" applyProtection="1">
      <alignment horizontal="center"/>
    </xf>
    <xf numFmtId="0" fontId="9" fillId="0" borderId="8" xfId="4" applyFont="1" applyBorder="1" applyAlignment="1" applyProtection="1">
      <alignment horizontal="center"/>
    </xf>
    <xf numFmtId="0" fontId="45" fillId="0" borderId="0" xfId="0" applyFont="1" applyAlignment="1"/>
    <xf numFmtId="0" fontId="9" fillId="0" borderId="1" xfId="5" applyFont="1" applyBorder="1" applyProtection="1"/>
    <xf numFmtId="0" fontId="45" fillId="0" borderId="0" xfId="5" applyFont="1" applyProtection="1"/>
    <xf numFmtId="0" fontId="39" fillId="0" borderId="1" xfId="5" quotePrefix="1" applyFont="1" applyBorder="1" applyAlignment="1" applyProtection="1">
      <alignment horizontal="center" vertical="center"/>
    </xf>
    <xf numFmtId="0" fontId="39" fillId="0" borderId="7" xfId="4" applyFont="1" applyBorder="1" applyProtection="1"/>
    <xf numFmtId="0" fontId="45" fillId="0" borderId="0" xfId="4" applyFont="1" applyProtection="1"/>
    <xf numFmtId="165" fontId="9" fillId="0" borderId="7" xfId="9" applyNumberFormat="1" applyFont="1" applyBorder="1" applyProtection="1"/>
    <xf numFmtId="3" fontId="9" fillId="0" borderId="7" xfId="8" applyNumberFormat="1" applyFont="1" applyBorder="1" applyAlignment="1" applyProtection="1">
      <alignment horizontal="center"/>
    </xf>
    <xf numFmtId="41" fontId="9" fillId="0" borderId="28" xfId="6" applyFont="1" applyBorder="1" applyAlignment="1" applyProtection="1">
      <alignment horizontal="center"/>
    </xf>
    <xf numFmtId="0" fontId="9" fillId="0" borderId="33" xfId="5" applyFont="1" applyBorder="1" applyAlignment="1" applyProtection="1">
      <alignment horizontal="center"/>
    </xf>
    <xf numFmtId="0" fontId="9" fillId="0" borderId="7" xfId="7" applyFont="1" applyBorder="1" applyAlignment="1" applyProtection="1">
      <alignment horizontal="center" vertical="center"/>
    </xf>
    <xf numFmtId="3" fontId="9" fillId="0" borderId="7" xfId="8" applyNumberFormat="1" applyFont="1" applyBorder="1" applyAlignment="1" applyProtection="1">
      <alignment horizontal="right" vertical="center"/>
    </xf>
    <xf numFmtId="41" fontId="9" fillId="0" borderId="1" xfId="6" applyFont="1" applyBorder="1" applyAlignment="1" applyProtection="1">
      <alignment horizontal="center"/>
    </xf>
    <xf numFmtId="0" fontId="9" fillId="0" borderId="33" xfId="0" applyFont="1" applyBorder="1" applyAlignment="1">
      <alignment horizontal="center"/>
    </xf>
    <xf numFmtId="0" fontId="9" fillId="0" borderId="1" xfId="4" applyFont="1" applyBorder="1" applyProtection="1"/>
    <xf numFmtId="0" fontId="39" fillId="0" borderId="7" xfId="0" applyFont="1" applyBorder="1" applyAlignment="1"/>
    <xf numFmtId="165" fontId="9" fillId="0" borderId="7" xfId="8" applyNumberFormat="1" applyFont="1" applyBorder="1" applyProtection="1"/>
    <xf numFmtId="0" fontId="14" fillId="0" borderId="33" xfId="4" applyFont="1" applyBorder="1" applyAlignment="1" applyProtection="1">
      <alignment horizontal="center"/>
    </xf>
    <xf numFmtId="0" fontId="9" fillId="0" borderId="28" xfId="5" applyFont="1" applyBorder="1" applyAlignment="1" applyProtection="1">
      <alignment horizontal="center"/>
    </xf>
    <xf numFmtId="0" fontId="1" fillId="0" borderId="7" xfId="5" applyFont="1" applyBorder="1" applyProtection="1"/>
    <xf numFmtId="0" fontId="12" fillId="7" borderId="11" xfId="5" applyFont="1" applyFill="1" applyBorder="1" applyProtection="1"/>
    <xf numFmtId="0" fontId="12" fillId="5" borderId="11" xfId="5" applyFont="1" applyFill="1" applyBorder="1" applyAlignment="1" applyProtection="1">
      <alignment horizontal="center"/>
    </xf>
    <xf numFmtId="0" fontId="12" fillId="5" borderId="11" xfId="5" applyFont="1" applyFill="1" applyBorder="1" applyProtection="1"/>
    <xf numFmtId="41" fontId="12" fillId="5" borderId="11" xfId="6" applyFont="1" applyFill="1" applyBorder="1" applyAlignment="1" applyProtection="1">
      <alignment horizontal="left" vertical="center"/>
    </xf>
    <xf numFmtId="0" fontId="12" fillId="5" borderId="12" xfId="5" applyFont="1" applyFill="1" applyBorder="1" applyAlignment="1" applyProtection="1">
      <alignment horizontal="right" vertical="center"/>
    </xf>
    <xf numFmtId="0" fontId="29" fillId="0" borderId="0" xfId="0" applyFont="1" applyAlignment="1">
      <alignment horizontal="left"/>
    </xf>
    <xf numFmtId="0" fontId="20" fillId="0" borderId="0" xfId="0" applyFont="1" applyAlignment="1"/>
    <xf numFmtId="168" fontId="20" fillId="0" borderId="0" xfId="3" applyNumberFormat="1" applyFont="1" applyProtection="1"/>
    <xf numFmtId="0" fontId="24" fillId="0" borderId="0" xfId="0" applyFont="1" applyAlignment="1">
      <alignment horizontal="left"/>
    </xf>
    <xf numFmtId="0" fontId="23" fillId="0" borderId="0" xfId="3" applyNumberFormat="1" applyFont="1" applyAlignment="1" applyProtection="1">
      <alignment horizontal="center"/>
    </xf>
    <xf numFmtId="168" fontId="12" fillId="0" borderId="0" xfId="9" applyNumberFormat="1" applyFont="1" applyAlignment="1" applyProtection="1">
      <alignment horizontal="right"/>
    </xf>
    <xf numFmtId="3" fontId="1" fillId="0" borderId="0" xfId="5" applyNumberFormat="1" applyFont="1" applyProtection="1"/>
    <xf numFmtId="0" fontId="9" fillId="5" borderId="19" xfId="5" applyFont="1" applyFill="1" applyBorder="1" applyAlignment="1" applyProtection="1">
      <alignment horizontal="center" vertical="center"/>
    </xf>
    <xf numFmtId="0" fontId="9" fillId="5" borderId="25" xfId="5" applyFont="1" applyFill="1" applyBorder="1" applyAlignment="1" applyProtection="1">
      <alignment horizontal="center" vertical="center"/>
    </xf>
    <xf numFmtId="0" fontId="34" fillId="4" borderId="24" xfId="5" applyFont="1" applyFill="1" applyBorder="1" applyAlignment="1" applyProtection="1">
      <alignment horizontal="center" vertical="center"/>
    </xf>
    <xf numFmtId="0" fontId="34" fillId="4" borderId="25" xfId="5" applyFont="1" applyFill="1" applyBorder="1" applyAlignment="1" applyProtection="1">
      <alignment horizontal="left" vertical="center"/>
    </xf>
    <xf numFmtId="0" fontId="32" fillId="4" borderId="26" xfId="5" applyFont="1" applyFill="1" applyBorder="1" applyAlignment="1" applyProtection="1">
      <alignment horizontal="left" vertical="center"/>
    </xf>
    <xf numFmtId="0" fontId="12" fillId="4" borderId="27" xfId="5" applyFont="1" applyFill="1" applyBorder="1" applyAlignment="1" applyProtection="1">
      <alignment horizontal="left"/>
    </xf>
    <xf numFmtId="0" fontId="12" fillId="4" borderId="27" xfId="5" applyFont="1" applyFill="1" applyBorder="1" applyAlignment="1" applyProtection="1">
      <alignment horizontal="center"/>
    </xf>
    <xf numFmtId="0" fontId="12" fillId="4" borderId="26" xfId="5" applyFont="1" applyFill="1" applyBorder="1" applyAlignment="1" applyProtection="1">
      <alignment horizontal="center"/>
    </xf>
    <xf numFmtId="168" fontId="12" fillId="4" borderId="26" xfId="9" applyNumberFormat="1" applyFont="1" applyFill="1" applyBorder="1" applyProtection="1"/>
    <xf numFmtId="0" fontId="12" fillId="4" borderId="40" xfId="5" applyFont="1" applyFill="1" applyBorder="1" applyAlignment="1" applyProtection="1">
      <alignment horizontal="center"/>
    </xf>
    <xf numFmtId="0" fontId="9" fillId="0" borderId="0" xfId="4" applyFont="1" applyAlignment="1" applyProtection="1">
      <alignment horizontal="center"/>
    </xf>
    <xf numFmtId="168" fontId="9" fillId="0" borderId="0" xfId="3" applyNumberFormat="1" applyFont="1" applyProtection="1"/>
    <xf numFmtId="3" fontId="1" fillId="0" borderId="0" xfId="4" applyNumberFormat="1" applyFont="1" applyProtection="1"/>
    <xf numFmtId="0" fontId="40" fillId="0" borderId="0" xfId="4" applyFont="1" applyAlignment="1" applyProtection="1">
      <alignment horizontal="left" vertical="center"/>
    </xf>
    <xf numFmtId="0" fontId="9" fillId="0" borderId="0" xfId="5" applyFont="1" applyAlignment="1" applyProtection="1">
      <alignment horizontal="center"/>
    </xf>
    <xf numFmtId="3" fontId="42" fillId="0" borderId="0" xfId="4" applyNumberFormat="1" applyFont="1" applyProtection="1"/>
    <xf numFmtId="0" fontId="9" fillId="0" borderId="14" xfId="4" applyFont="1" applyBorder="1" applyAlignment="1" applyProtection="1">
      <alignment horizontal="center"/>
    </xf>
    <xf numFmtId="0" fontId="1" fillId="0" borderId="14" xfId="4" applyFont="1" applyBorder="1" applyProtection="1"/>
    <xf numFmtId="165" fontId="9" fillId="0" borderId="7" xfId="3" applyNumberFormat="1" applyFont="1" applyBorder="1" applyAlignment="1" applyProtection="1">
      <alignment horizontal="right"/>
    </xf>
    <xf numFmtId="0" fontId="9" fillId="0" borderId="6" xfId="4" applyFont="1" applyBorder="1" applyAlignment="1" applyProtection="1">
      <alignment horizontal="right"/>
    </xf>
    <xf numFmtId="0" fontId="1" fillId="0" borderId="7" xfId="4" applyFont="1" applyBorder="1" applyProtection="1"/>
    <xf numFmtId="0" fontId="12" fillId="0" borderId="6" xfId="4" applyFont="1" applyBorder="1" applyAlignment="1" applyProtection="1">
      <alignment horizontal="center"/>
    </xf>
    <xf numFmtId="0" fontId="12" fillId="7" borderId="11" xfId="4" applyFont="1" applyFill="1" applyBorder="1" applyProtection="1"/>
    <xf numFmtId="168" fontId="1" fillId="0" borderId="11" xfId="4" applyNumberFormat="1" applyFont="1" applyBorder="1" applyProtection="1"/>
    <xf numFmtId="0" fontId="40" fillId="0" borderId="12" xfId="4" applyFont="1" applyBorder="1" applyAlignment="1" applyProtection="1">
      <alignment horizontal="right" vertical="center"/>
    </xf>
    <xf numFmtId="165" fontId="11" fillId="0" borderId="13" xfId="4" applyNumberFormat="1" applyFont="1" applyBorder="1" applyAlignment="1" applyProtection="1">
      <alignment horizontal="right" vertical="center"/>
    </xf>
    <xf numFmtId="0" fontId="9" fillId="0" borderId="24" xfId="4" applyFont="1" applyBorder="1" applyAlignment="1" applyProtection="1">
      <alignment horizontal="right"/>
    </xf>
    <xf numFmtId="0" fontId="9" fillId="7" borderId="7" xfId="4" applyFont="1" applyFill="1" applyBorder="1" applyAlignment="1" applyProtection="1">
      <alignment horizontal="center"/>
    </xf>
    <xf numFmtId="0" fontId="9" fillId="7" borderId="0" xfId="4" applyFont="1" applyFill="1" applyAlignment="1" applyProtection="1">
      <alignment horizontal="center"/>
    </xf>
    <xf numFmtId="0" fontId="12" fillId="5" borderId="9" xfId="4" applyFont="1" applyFill="1" applyBorder="1" applyAlignment="1" applyProtection="1">
      <alignment horizontal="center"/>
    </xf>
    <xf numFmtId="0" fontId="12" fillId="5" borderId="11" xfId="4" applyFont="1" applyFill="1" applyBorder="1" applyAlignment="1" applyProtection="1">
      <alignment horizontal="center"/>
    </xf>
    <xf numFmtId="0" fontId="12" fillId="5" borderId="11" xfId="4" applyFont="1" applyFill="1" applyBorder="1" applyProtection="1"/>
    <xf numFmtId="168" fontId="1" fillId="5" borderId="11" xfId="4" applyNumberFormat="1" applyFont="1" applyFill="1" applyBorder="1" applyProtection="1"/>
    <xf numFmtId="0" fontId="12" fillId="5" borderId="11" xfId="4" applyFont="1" applyFill="1" applyBorder="1" applyAlignment="1" applyProtection="1">
      <alignment horizontal="left" vertical="center"/>
    </xf>
    <xf numFmtId="0" fontId="12" fillId="5" borderId="12" xfId="4" applyFont="1" applyFill="1" applyBorder="1" applyAlignment="1" applyProtection="1">
      <alignment horizontal="right" vertical="center"/>
    </xf>
    <xf numFmtId="165" fontId="12" fillId="5" borderId="13" xfId="4" applyNumberFormat="1" applyFont="1" applyFill="1" applyBorder="1" applyAlignment="1" applyProtection="1">
      <alignment horizontal="right" vertical="center"/>
    </xf>
    <xf numFmtId="0" fontId="22" fillId="0" borderId="0" xfId="0" applyFont="1" applyAlignment="1">
      <alignment horizontal="center" vertical="center"/>
    </xf>
    <xf numFmtId="0" fontId="34" fillId="4" borderId="15" xfId="5" applyFont="1" applyFill="1" applyBorder="1" applyAlignment="1" applyProtection="1">
      <alignment horizontal="left" vertical="center"/>
    </xf>
    <xf numFmtId="0" fontId="32" fillId="4" borderId="16" xfId="5" applyFont="1" applyFill="1" applyBorder="1" applyAlignment="1" applyProtection="1">
      <alignment horizontal="left" vertical="center"/>
    </xf>
    <xf numFmtId="0" fontId="12" fillId="4" borderId="16" xfId="5" applyFont="1" applyFill="1" applyBorder="1" applyAlignment="1" applyProtection="1">
      <alignment horizontal="left"/>
    </xf>
    <xf numFmtId="0" fontId="12" fillId="4" borderId="41" xfId="5" applyFont="1" applyFill="1" applyBorder="1" applyAlignment="1" applyProtection="1">
      <alignment horizontal="center"/>
    </xf>
    <xf numFmtId="0" fontId="12" fillId="4" borderId="17" xfId="5" applyFont="1" applyFill="1" applyBorder="1" applyAlignment="1" applyProtection="1">
      <alignment horizontal="center"/>
    </xf>
    <xf numFmtId="0" fontId="9" fillId="0" borderId="28" xfId="4" applyFont="1" applyBorder="1" applyAlignment="1" applyProtection="1">
      <alignment horizontal="center"/>
    </xf>
    <xf numFmtId="0" fontId="47" fillId="0" borderId="0" xfId="0" applyFont="1" applyAlignment="1">
      <alignment horizontal="center"/>
    </xf>
    <xf numFmtId="0" fontId="11" fillId="4" borderId="16" xfId="5" applyFont="1" applyFill="1" applyBorder="1" applyAlignment="1" applyProtection="1">
      <alignment horizontal="center"/>
    </xf>
    <xf numFmtId="0" fontId="9" fillId="0" borderId="30" xfId="5" applyFont="1" applyBorder="1" applyAlignment="1" applyProtection="1">
      <alignment horizontal="center"/>
    </xf>
    <xf numFmtId="0" fontId="9" fillId="0" borderId="39" xfId="5" applyFont="1" applyBorder="1" applyAlignment="1" applyProtection="1">
      <alignment horizontal="center"/>
    </xf>
    <xf numFmtId="0" fontId="9" fillId="0" borderId="1" xfId="5" applyFont="1" applyBorder="1" applyAlignment="1" applyProtection="1">
      <alignment horizontal="center"/>
    </xf>
    <xf numFmtId="41" fontId="9" fillId="0" borderId="7" xfId="6" applyFont="1" applyBorder="1" applyAlignment="1" applyProtection="1">
      <alignment horizontal="center"/>
    </xf>
    <xf numFmtId="0" fontId="39" fillId="0" borderId="1" xfId="4" applyFont="1" applyBorder="1" applyAlignment="1" applyProtection="1">
      <alignment vertical="center"/>
    </xf>
    <xf numFmtId="0" fontId="9" fillId="0" borderId="1" xfId="4" applyFont="1" applyBorder="1" applyAlignment="1" applyProtection="1">
      <alignment horizontal="center"/>
    </xf>
    <xf numFmtId="0" fontId="11" fillId="0" borderId="10" xfId="4" applyFont="1" applyBorder="1" applyAlignment="1" applyProtection="1">
      <alignment horizontal="center"/>
    </xf>
    <xf numFmtId="0" fontId="40" fillId="0" borderId="11" xfId="4" applyFont="1" applyBorder="1" applyAlignment="1" applyProtection="1">
      <alignment horizontal="center"/>
    </xf>
    <xf numFmtId="0" fontId="40" fillId="0" borderId="11" xfId="4" applyFont="1" applyBorder="1" applyProtection="1"/>
    <xf numFmtId="0" fontId="11" fillId="0" borderId="11" xfId="5" applyFont="1" applyBorder="1" applyProtection="1"/>
    <xf numFmtId="0" fontId="47" fillId="0" borderId="0" xfId="0" applyFont="1" applyAlignment="1"/>
    <xf numFmtId="0" fontId="11" fillId="5" borderId="11" xfId="4" applyFont="1" applyFill="1" applyBorder="1" applyAlignment="1" applyProtection="1">
      <alignment horizontal="center"/>
    </xf>
    <xf numFmtId="0" fontId="12" fillId="5" borderId="11" xfId="4" applyFont="1" applyFill="1" applyBorder="1" applyAlignment="1" applyProtection="1">
      <alignment horizontal="left"/>
    </xf>
    <xf numFmtId="0" fontId="22" fillId="5" borderId="25" xfId="0" applyFont="1" applyFill="1" applyBorder="1" applyAlignment="1">
      <alignment horizontal="center" vertical="center" wrapText="1"/>
    </xf>
    <xf numFmtId="41" fontId="12" fillId="4" borderId="37" xfId="6" applyFont="1" applyFill="1" applyBorder="1" applyAlignment="1" applyProtection="1">
      <alignment horizontal="center"/>
    </xf>
    <xf numFmtId="168" fontId="31" fillId="0" borderId="0" xfId="3" applyNumberFormat="1" applyFont="1" applyAlignment="1" applyProtection="1">
      <alignment horizontal="right" vertical="center"/>
    </xf>
    <xf numFmtId="166" fontId="23" fillId="0" borderId="0" xfId="2" applyNumberFormat="1" applyFont="1" applyAlignment="1" applyProtection="1">
      <alignment horizontal="left" vertical="center"/>
    </xf>
    <xf numFmtId="0" fontId="1" fillId="0" borderId="33" xfId="0" applyFont="1" applyBorder="1" applyAlignment="1"/>
    <xf numFmtId="168" fontId="23" fillId="0" borderId="0" xfId="3" applyNumberFormat="1" applyFont="1" applyAlignment="1" applyProtection="1">
      <alignment horizontal="right" vertical="center"/>
    </xf>
    <xf numFmtId="0" fontId="12" fillId="4" borderId="37" xfId="5" applyFont="1" applyFill="1" applyBorder="1" applyAlignment="1" applyProtection="1">
      <alignment horizontal="center" vertical="center"/>
    </xf>
    <xf numFmtId="0" fontId="9" fillId="0" borderId="7" xfId="5" applyFont="1" applyBorder="1" applyAlignment="1" applyProtection="1">
      <alignment horizontal="center" vertical="center"/>
    </xf>
    <xf numFmtId="0" fontId="9" fillId="0" borderId="33" xfId="7" applyFont="1" applyBorder="1" applyAlignment="1" applyProtection="1">
      <alignment horizontal="center" vertical="center"/>
    </xf>
    <xf numFmtId="0" fontId="9" fillId="0" borderId="33" xfId="4" applyFont="1" applyBorder="1" applyAlignment="1" applyProtection="1">
      <alignment horizontal="center" vertical="center"/>
    </xf>
    <xf numFmtId="0" fontId="12" fillId="0" borderId="11" xfId="5" applyFont="1" applyBorder="1" applyAlignment="1" applyProtection="1">
      <alignment vertical="center"/>
    </xf>
    <xf numFmtId="0" fontId="9" fillId="0" borderId="7" xfId="4" applyFont="1" applyBorder="1" applyAlignment="1" applyProtection="1">
      <alignment horizontal="center" vertical="center"/>
    </xf>
    <xf numFmtId="0" fontId="9" fillId="0" borderId="33" xfId="5" applyFont="1" applyBorder="1" applyAlignment="1" applyProtection="1">
      <alignment horizontal="center" vertical="center"/>
    </xf>
    <xf numFmtId="0" fontId="14" fillId="0" borderId="7" xfId="4" applyFont="1" applyBorder="1" applyAlignment="1" applyProtection="1">
      <alignment horizontal="center" vertical="center"/>
    </xf>
    <xf numFmtId="165" fontId="14" fillId="0" borderId="33" xfId="2" applyNumberFormat="1" applyFont="1" applyBorder="1">
      <alignment vertical="top"/>
      <protection locked="0"/>
    </xf>
    <xf numFmtId="165" fontId="9" fillId="0" borderId="33" xfId="2" applyNumberFormat="1" applyFont="1" applyBorder="1" applyAlignment="1" applyProtection="1">
      <alignment horizontal="center"/>
    </xf>
    <xf numFmtId="165" fontId="14" fillId="0" borderId="7" xfId="2" applyNumberFormat="1" applyFont="1" applyBorder="1">
      <alignment vertical="top"/>
      <protection locked="0"/>
    </xf>
    <xf numFmtId="0" fontId="14" fillId="0" borderId="1" xfId="5" applyFont="1" applyBorder="1" applyAlignment="1" applyProtection="1">
      <alignment horizontal="left" indent="1"/>
    </xf>
    <xf numFmtId="0" fontId="9" fillId="0" borderId="1" xfId="5" quotePrefix="1" applyFont="1" applyBorder="1" applyAlignment="1" applyProtection="1">
      <alignment horizontal="left" indent="1"/>
    </xf>
    <xf numFmtId="0" fontId="9" fillId="0" borderId="1" xfId="5" applyFont="1" applyBorder="1" applyAlignment="1" applyProtection="1">
      <alignment horizontal="left" indent="1"/>
    </xf>
    <xf numFmtId="0" fontId="39" fillId="0" borderId="1" xfId="4" quotePrefix="1" applyFont="1" applyBorder="1" applyAlignment="1" applyProtection="1">
      <alignment horizontal="left" vertical="center" indent="1"/>
    </xf>
    <xf numFmtId="0" fontId="22" fillId="0" borderId="0" xfId="0" applyFont="1" applyAlignment="1">
      <alignment horizontal="left" vertical="top"/>
    </xf>
    <xf numFmtId="0" fontId="24" fillId="0" borderId="0" xfId="0" applyFont="1" applyAlignment="1">
      <alignment horizontal="left" vertical="top"/>
    </xf>
    <xf numFmtId="0" fontId="22" fillId="0" borderId="0" xfId="0" applyFont="1" applyAlignment="1">
      <alignment vertical="top"/>
    </xf>
    <xf numFmtId="0" fontId="22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4" fillId="0" borderId="0" xfId="0" applyFont="1" applyAlignment="1">
      <alignment vertical="top"/>
    </xf>
    <xf numFmtId="168" fontId="52" fillId="0" borderId="0" xfId="3" applyNumberFormat="1" applyFont="1" applyAlignment="1" applyProtection="1">
      <alignment horizontal="right" vertical="top"/>
    </xf>
    <xf numFmtId="0" fontId="9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168" fontId="39" fillId="0" borderId="0" xfId="3" applyNumberFormat="1" applyFont="1" applyAlignment="1" applyProtection="1">
      <alignment horizontal="right" vertical="top"/>
    </xf>
    <xf numFmtId="166" fontId="39" fillId="0" borderId="0" xfId="2" applyNumberFormat="1" applyFont="1" applyAlignment="1" applyProtection="1">
      <alignment horizontal="left" vertical="top"/>
    </xf>
    <xf numFmtId="0" fontId="9" fillId="0" borderId="0" xfId="5" applyFont="1" applyAlignment="1" applyProtection="1">
      <alignment horizontal="center" vertical="top"/>
    </xf>
    <xf numFmtId="0" fontId="9" fillId="0" borderId="0" xfId="5" applyFont="1" applyAlignment="1" applyProtection="1">
      <alignment vertical="top"/>
    </xf>
    <xf numFmtId="165" fontId="11" fillId="0" borderId="0" xfId="2" applyNumberFormat="1" applyFont="1" applyAlignment="1" applyProtection="1">
      <alignment horizontal="right" vertical="top"/>
    </xf>
    <xf numFmtId="0" fontId="11" fillId="0" borderId="0" xfId="5" applyFont="1" applyAlignment="1" applyProtection="1">
      <alignment horizontal="center" vertical="top"/>
    </xf>
    <xf numFmtId="0" fontId="11" fillId="0" borderId="0" xfId="5" applyFont="1" applyAlignment="1" applyProtection="1">
      <alignment vertical="top"/>
    </xf>
    <xf numFmtId="0" fontId="11" fillId="0" borderId="1" xfId="5" applyFont="1" applyBorder="1" applyAlignment="1" applyProtection="1">
      <alignment horizontal="center" vertical="top"/>
    </xf>
    <xf numFmtId="0" fontId="11" fillId="0" borderId="33" xfId="5" applyFont="1" applyBorder="1" applyAlignment="1" applyProtection="1">
      <alignment vertical="top"/>
    </xf>
    <xf numFmtId="165" fontId="9" fillId="0" borderId="1" xfId="2" applyNumberFormat="1" applyFont="1" applyBorder="1" applyAlignment="1" applyProtection="1">
      <alignment horizontal="right" vertical="top"/>
    </xf>
    <xf numFmtId="0" fontId="9" fillId="0" borderId="33" xfId="5" applyFont="1" applyBorder="1" applyAlignment="1" applyProtection="1">
      <alignment horizontal="center" vertical="top"/>
    </xf>
    <xf numFmtId="0" fontId="9" fillId="0" borderId="1" xfId="4" applyFont="1" applyBorder="1" applyAlignment="1" applyProtection="1">
      <alignment horizontal="left" vertical="top"/>
    </xf>
    <xf numFmtId="0" fontId="9" fillId="0" borderId="0" xfId="4" applyFont="1" applyAlignment="1" applyProtection="1">
      <alignment vertical="top"/>
    </xf>
    <xf numFmtId="0" fontId="9" fillId="0" borderId="33" xfId="4" applyFont="1" applyBorder="1" applyAlignment="1" applyProtection="1">
      <alignment horizontal="center" vertical="top"/>
    </xf>
    <xf numFmtId="170" fontId="14" fillId="0" borderId="33" xfId="6" applyNumberFormat="1" applyFont="1" applyBorder="1">
      <alignment vertical="top"/>
      <protection locked="0"/>
    </xf>
    <xf numFmtId="0" fontId="9" fillId="0" borderId="7" xfId="4" applyFont="1" applyBorder="1" applyAlignment="1" applyProtection="1">
      <alignment horizontal="center" vertical="top"/>
    </xf>
    <xf numFmtId="165" fontId="9" fillId="0" borderId="0" xfId="2" applyNumberFormat="1" applyFont="1" applyAlignment="1" applyProtection="1">
      <alignment horizontal="right" vertical="top"/>
    </xf>
    <xf numFmtId="0" fontId="9" fillId="0" borderId="7" xfId="4" applyFont="1" applyBorder="1" applyAlignment="1" applyProtection="1">
      <alignment vertical="top"/>
    </xf>
    <xf numFmtId="0" fontId="9" fillId="0" borderId="7" xfId="0" applyFont="1" applyBorder="1" applyAlignment="1">
      <alignment vertical="top"/>
    </xf>
    <xf numFmtId="0" fontId="14" fillId="0" borderId="33" xfId="4" applyFont="1" applyBorder="1" applyAlignment="1" applyProtection="1">
      <alignment horizontal="center" vertical="top"/>
    </xf>
    <xf numFmtId="0" fontId="9" fillId="0" borderId="1" xfId="4" applyFont="1" applyBorder="1" applyAlignment="1" applyProtection="1">
      <alignment vertical="top"/>
    </xf>
    <xf numFmtId="0" fontId="9" fillId="0" borderId="28" xfId="4" applyFont="1" applyBorder="1" applyAlignment="1" applyProtection="1">
      <alignment horizontal="center" vertical="top"/>
    </xf>
    <xf numFmtId="0" fontId="11" fillId="0" borderId="10" xfId="4" applyFont="1" applyBorder="1" applyAlignment="1" applyProtection="1">
      <alignment horizontal="center" vertical="top"/>
    </xf>
    <xf numFmtId="0" fontId="11" fillId="0" borderId="11" xfId="4" applyFont="1" applyBorder="1" applyAlignment="1" applyProtection="1">
      <alignment horizontal="center" vertical="top"/>
    </xf>
    <xf numFmtId="0" fontId="11" fillId="0" borderId="11" xfId="4" applyFont="1" applyBorder="1" applyAlignment="1" applyProtection="1">
      <alignment vertical="top"/>
    </xf>
    <xf numFmtId="0" fontId="11" fillId="0" borderId="11" xfId="5" applyFont="1" applyBorder="1" applyAlignment="1" applyProtection="1">
      <alignment vertical="top"/>
    </xf>
    <xf numFmtId="165" fontId="40" fillId="0" borderId="11" xfId="2" applyNumberFormat="1" applyFont="1" applyBorder="1" applyAlignment="1" applyProtection="1">
      <alignment horizontal="right" vertical="top"/>
    </xf>
    <xf numFmtId="0" fontId="9" fillId="0" borderId="7" xfId="5" applyFont="1" applyBorder="1" applyAlignment="1" applyProtection="1">
      <alignment horizontal="center" vertical="top"/>
    </xf>
    <xf numFmtId="0" fontId="11" fillId="5" borderId="11" xfId="4" applyFont="1" applyFill="1" applyBorder="1" applyAlignment="1" applyProtection="1">
      <alignment horizontal="center" vertical="top"/>
    </xf>
    <xf numFmtId="0" fontId="11" fillId="5" borderId="11" xfId="4" applyFont="1" applyFill="1" applyBorder="1" applyAlignment="1" applyProtection="1">
      <alignment vertical="top"/>
    </xf>
    <xf numFmtId="0" fontId="11" fillId="5" borderId="11" xfId="5" applyFont="1" applyFill="1" applyBorder="1" applyAlignment="1" applyProtection="1">
      <alignment horizontal="left" vertical="top"/>
    </xf>
    <xf numFmtId="165" fontId="11" fillId="5" borderId="11" xfId="2" applyNumberFormat="1" applyFont="1" applyFill="1" applyBorder="1" applyAlignment="1" applyProtection="1">
      <alignment horizontal="right" vertical="top"/>
    </xf>
    <xf numFmtId="0" fontId="14" fillId="0" borderId="0" xfId="0" applyFont="1" applyAlignment="1">
      <alignment horizontal="center" vertical="top"/>
    </xf>
    <xf numFmtId="165" fontId="14" fillId="0" borderId="0" xfId="2" applyNumberFormat="1" applyFont="1" applyProtection="1">
      <alignment vertical="top"/>
    </xf>
    <xf numFmtId="43" fontId="14" fillId="0" borderId="0" xfId="2" applyFont="1">
      <alignment vertical="top"/>
      <protection locked="0"/>
    </xf>
    <xf numFmtId="43" fontId="14" fillId="0" borderId="0" xfId="0" applyNumberFormat="1" applyFont="1" applyAlignment="1">
      <alignment vertical="top"/>
    </xf>
    <xf numFmtId="165" fontId="14" fillId="0" borderId="0" xfId="0" applyNumberFormat="1" applyFont="1" applyAlignment="1">
      <alignment vertical="top"/>
    </xf>
    <xf numFmtId="0" fontId="9" fillId="0" borderId="1" xfId="4" applyFont="1" applyBorder="1" applyAlignment="1" applyProtection="1">
      <alignment horizontal="left" vertical="top" indent="1"/>
    </xf>
    <xf numFmtId="0" fontId="40" fillId="0" borderId="1" xfId="4" applyFont="1" applyBorder="1" applyAlignment="1" applyProtection="1">
      <alignment horizontal="left" vertical="top" indent="1"/>
    </xf>
    <xf numFmtId="0" fontId="39" fillId="0" borderId="1" xfId="4" quotePrefix="1" applyFont="1" applyBorder="1" applyAlignment="1" applyProtection="1">
      <alignment horizontal="left" vertical="top" indent="1"/>
    </xf>
    <xf numFmtId="0" fontId="39" fillId="0" borderId="1" xfId="4" applyFont="1" applyBorder="1" applyAlignment="1" applyProtection="1">
      <alignment horizontal="left" vertical="top" indent="1"/>
    </xf>
    <xf numFmtId="0" fontId="54" fillId="0" borderId="0" xfId="0" applyFont="1" applyAlignment="1">
      <alignment horizontal="left" vertical="top"/>
    </xf>
    <xf numFmtId="165" fontId="39" fillId="0" borderId="0" xfId="2" quotePrefix="1" applyNumberFormat="1" applyFont="1" applyAlignment="1" applyProtection="1">
      <alignment horizontal="left" vertical="top"/>
    </xf>
    <xf numFmtId="165" fontId="9" fillId="0" borderId="33" xfId="8" applyNumberFormat="1" applyFont="1" applyBorder="1" applyAlignment="1" applyProtection="1">
      <alignment vertical="top"/>
    </xf>
    <xf numFmtId="0" fontId="53" fillId="0" borderId="31" xfId="0" applyFont="1" applyBorder="1" applyAlignment="1">
      <alignment horizontal="center" vertical="center" wrapText="1"/>
    </xf>
    <xf numFmtId="0" fontId="9" fillId="4" borderId="16" xfId="5" applyFont="1" applyFill="1" applyBorder="1" applyAlignment="1" applyProtection="1">
      <alignment horizontal="left" vertical="center"/>
    </xf>
    <xf numFmtId="0" fontId="11" fillId="4" borderId="16" xfId="5" applyFont="1" applyFill="1" applyBorder="1" applyAlignment="1" applyProtection="1">
      <alignment horizontal="left" vertical="center"/>
    </xf>
    <xf numFmtId="0" fontId="11" fillId="4" borderId="41" xfId="5" applyFont="1" applyFill="1" applyBorder="1" applyAlignment="1" applyProtection="1">
      <alignment horizontal="center" vertical="center"/>
    </xf>
    <xf numFmtId="0" fontId="11" fillId="4" borderId="17" xfId="5" applyFont="1" applyFill="1" applyBorder="1" applyAlignment="1" applyProtection="1">
      <alignment horizontal="center" vertical="center"/>
    </xf>
    <xf numFmtId="0" fontId="9" fillId="0" borderId="0" xfId="5" applyFont="1" applyAlignment="1" applyProtection="1">
      <alignment vertical="center"/>
    </xf>
    <xf numFmtId="0" fontId="11" fillId="4" borderId="15" xfId="5" applyFont="1" applyFill="1" applyBorder="1" applyAlignment="1" applyProtection="1">
      <alignment horizontal="left" vertical="center" indent="1"/>
    </xf>
    <xf numFmtId="0" fontId="9" fillId="5" borderId="25" xfId="0" applyFont="1" applyFill="1" applyBorder="1" applyAlignment="1">
      <alignment horizontal="center" vertical="center" wrapText="1"/>
    </xf>
    <xf numFmtId="0" fontId="39" fillId="0" borderId="31" xfId="0" applyFont="1" applyBorder="1" applyAlignment="1">
      <alignment horizontal="center" vertical="center" wrapText="1"/>
    </xf>
    <xf numFmtId="170" fontId="9" fillId="0" borderId="33" xfId="6" applyNumberFormat="1" applyFont="1" applyBorder="1">
      <alignment vertical="top"/>
      <protection locked="0"/>
    </xf>
    <xf numFmtId="165" fontId="9" fillId="0" borderId="33" xfId="2" applyNumberFormat="1" applyFont="1" applyBorder="1">
      <alignment vertical="top"/>
      <protection locked="0"/>
    </xf>
    <xf numFmtId="165" fontId="9" fillId="0" borderId="7" xfId="2" applyNumberFormat="1" applyFont="1" applyBorder="1">
      <alignment vertical="top"/>
      <protection locked="0"/>
    </xf>
    <xf numFmtId="0" fontId="34" fillId="4" borderId="15" xfId="5" applyFont="1" applyFill="1" applyBorder="1" applyAlignment="1" applyProtection="1">
      <alignment horizontal="left" vertical="center" indent="1"/>
    </xf>
    <xf numFmtId="0" fontId="34" fillId="4" borderId="16" xfId="5" applyFont="1" applyFill="1" applyBorder="1" applyAlignment="1" applyProtection="1">
      <alignment horizontal="left" vertical="center"/>
    </xf>
    <xf numFmtId="0" fontId="34" fillId="4" borderId="41" xfId="5" applyFont="1" applyFill="1" applyBorder="1" applyAlignment="1" applyProtection="1">
      <alignment horizontal="center" vertical="center"/>
    </xf>
    <xf numFmtId="0" fontId="34" fillId="4" borderId="17" xfId="5" applyFont="1" applyFill="1" applyBorder="1" applyAlignment="1" applyProtection="1">
      <alignment horizontal="center" vertical="center"/>
    </xf>
    <xf numFmtId="165" fontId="34" fillId="4" borderId="17" xfId="2" applyNumberFormat="1" applyFont="1" applyFill="1" applyBorder="1" applyAlignment="1" applyProtection="1">
      <alignment horizontal="right" vertical="center"/>
    </xf>
    <xf numFmtId="0" fontId="32" fillId="0" borderId="0" xfId="5" applyFont="1" applyAlignment="1" applyProtection="1">
      <alignment vertical="center"/>
    </xf>
    <xf numFmtId="0" fontId="32" fillId="0" borderId="0" xfId="0" applyFont="1">
      <alignment vertical="center"/>
    </xf>
    <xf numFmtId="0" fontId="39" fillId="0" borderId="1" xfId="5" quotePrefix="1" applyFont="1" applyBorder="1" applyAlignment="1" applyProtection="1">
      <alignment horizontal="left" vertical="center" indent="1"/>
    </xf>
    <xf numFmtId="0" fontId="9" fillId="0" borderId="1" xfId="7" applyFont="1" applyBorder="1" applyAlignment="1" applyProtection="1">
      <alignment horizontal="left" vertical="center" indent="1"/>
    </xf>
    <xf numFmtId="0" fontId="39" fillId="0" borderId="1" xfId="5" applyFont="1" applyBorder="1" applyAlignment="1" applyProtection="1">
      <alignment horizontal="left" vertical="center" indent="1"/>
    </xf>
    <xf numFmtId="0" fontId="9" fillId="0" borderId="1" xfId="0" quotePrefix="1" applyFont="1" applyBorder="1" applyAlignment="1">
      <alignment horizontal="left" indent="1"/>
    </xf>
    <xf numFmtId="0" fontId="9" fillId="0" borderId="1" xfId="4" applyFont="1" applyBorder="1" applyAlignment="1" applyProtection="1">
      <alignment horizontal="left" indent="1"/>
    </xf>
    <xf numFmtId="0" fontId="9" fillId="0" borderId="1" xfId="4" applyFont="1" applyBorder="1" applyAlignment="1" applyProtection="1">
      <alignment horizontal="left" vertical="center" indent="1"/>
    </xf>
    <xf numFmtId="0" fontId="9" fillId="0" borderId="1" xfId="0" applyFont="1" applyBorder="1" applyAlignment="1">
      <alignment horizontal="left" indent="1"/>
    </xf>
    <xf numFmtId="0" fontId="9" fillId="0" borderId="7" xfId="0" applyFont="1" applyBorder="1" applyAlignment="1">
      <alignment horizontal="left" indent="1"/>
    </xf>
    <xf numFmtId="170" fontId="14" fillId="0" borderId="1" xfId="6" applyNumberFormat="1" applyFont="1" applyBorder="1">
      <alignment vertical="top"/>
      <protection locked="0"/>
    </xf>
    <xf numFmtId="0" fontId="9" fillId="0" borderId="1" xfId="7" applyFont="1" applyBorder="1" applyAlignment="1" applyProtection="1">
      <alignment horizontal="left" indent="1"/>
    </xf>
    <xf numFmtId="0" fontId="9" fillId="0" borderId="1" xfId="7" quotePrefix="1" applyFont="1" applyBorder="1" applyAlignment="1" applyProtection="1">
      <alignment horizontal="left" vertical="center" indent="1"/>
    </xf>
    <xf numFmtId="0" fontId="9" fillId="0" borderId="1" xfId="0" quotePrefix="1" applyFont="1" applyBorder="1" applyAlignment="1">
      <alignment horizontal="left" vertical="center" indent="1"/>
    </xf>
    <xf numFmtId="0" fontId="39" fillId="0" borderId="1" xfId="0" applyFont="1" applyBorder="1" applyAlignment="1">
      <alignment horizontal="left" vertical="center" indent="1"/>
    </xf>
    <xf numFmtId="0" fontId="9" fillId="0" borderId="1" xfId="0" applyFont="1" applyBorder="1" applyAlignment="1">
      <alignment horizontal="left" vertical="center" indent="1"/>
    </xf>
    <xf numFmtId="0" fontId="9" fillId="0" borderId="1" xfId="4" quotePrefix="1" applyFont="1" applyBorder="1" applyAlignment="1" applyProtection="1">
      <alignment horizontal="left" vertical="center" indent="1"/>
    </xf>
    <xf numFmtId="0" fontId="56" fillId="0" borderId="7" xfId="4" applyFont="1" applyBorder="1" applyAlignment="1" applyProtection="1">
      <alignment vertical="top"/>
    </xf>
    <xf numFmtId="0" fontId="57" fillId="0" borderId="7" xfId="4" applyFont="1" applyBorder="1" applyAlignment="1" applyProtection="1">
      <alignment vertical="top"/>
    </xf>
    <xf numFmtId="0" fontId="40" fillId="0" borderId="1" xfId="4" applyFont="1" applyBorder="1" applyAlignment="1" applyProtection="1">
      <alignment horizontal="left" vertical="center" indent="1"/>
    </xf>
    <xf numFmtId="0" fontId="9" fillId="0" borderId="7" xfId="4" quotePrefix="1" applyFont="1" applyBorder="1" applyAlignment="1" applyProtection="1">
      <alignment vertical="top"/>
    </xf>
    <xf numFmtId="165" fontId="9" fillId="0" borderId="7" xfId="8" applyNumberFormat="1" applyFont="1" applyBorder="1" applyAlignment="1" applyProtection="1">
      <alignment vertical="top"/>
    </xf>
    <xf numFmtId="0" fontId="37" fillId="0" borderId="1" xfId="0" applyFont="1" applyBorder="1" applyAlignment="1">
      <alignment horizontal="left" vertical="center" indent="1"/>
    </xf>
    <xf numFmtId="0" fontId="22" fillId="0" borderId="1" xfId="0" applyFont="1" applyBorder="1" applyAlignment="1">
      <alignment horizontal="left" indent="1"/>
    </xf>
    <xf numFmtId="0" fontId="12" fillId="4" borderId="38" xfId="5" applyFont="1" applyFill="1" applyBorder="1" applyAlignment="1" applyProtection="1">
      <alignment horizontal="center"/>
    </xf>
    <xf numFmtId="41" fontId="15" fillId="0" borderId="0" xfId="10" applyFont="1" applyAlignment="1" applyProtection="1"/>
    <xf numFmtId="41" fontId="1" fillId="0" borderId="0" xfId="10" applyFont="1" applyAlignment="1" applyProtection="1">
      <alignment horizontal="center"/>
    </xf>
    <xf numFmtId="41" fontId="12" fillId="4" borderId="38" xfId="10" applyFont="1" applyFill="1" applyBorder="1" applyAlignment="1" applyProtection="1">
      <alignment horizontal="center"/>
    </xf>
    <xf numFmtId="41" fontId="12" fillId="4" borderId="37" xfId="10" applyFont="1" applyFill="1" applyBorder="1" applyAlignment="1" applyProtection="1">
      <alignment horizontal="center"/>
    </xf>
    <xf numFmtId="41" fontId="9" fillId="0" borderId="33" xfId="10" applyFont="1" applyBorder="1" applyAlignment="1" applyProtection="1">
      <alignment horizontal="center"/>
    </xf>
    <xf numFmtId="41" fontId="9" fillId="0" borderId="7" xfId="10" applyFont="1" applyBorder="1" applyAlignment="1" applyProtection="1">
      <alignment horizontal="center"/>
    </xf>
    <xf numFmtId="170" fontId="9" fillId="0" borderId="33" xfId="10" applyNumberFormat="1" applyFont="1" applyBorder="1">
      <alignment vertical="top"/>
      <protection locked="0"/>
    </xf>
    <xf numFmtId="170" fontId="14" fillId="0" borderId="33" xfId="10" applyNumberFormat="1" applyFont="1" applyBorder="1">
      <alignment vertical="top"/>
      <protection locked="0"/>
    </xf>
    <xf numFmtId="167" fontId="9" fillId="0" borderId="1" xfId="10" applyNumberFormat="1" applyFont="1" applyBorder="1" applyAlignment="1" applyProtection="1">
      <alignment vertical="center"/>
    </xf>
    <xf numFmtId="41" fontId="9" fillId="0" borderId="1" xfId="10" applyFont="1" applyBorder="1" applyAlignment="1" applyProtection="1">
      <alignment horizontal="center"/>
    </xf>
    <xf numFmtId="41" fontId="14" fillId="0" borderId="33" xfId="10" applyFont="1" applyBorder="1" applyAlignment="1" applyProtection="1">
      <alignment horizontal="center"/>
    </xf>
    <xf numFmtId="41" fontId="14" fillId="0" borderId="7" xfId="10" applyFont="1" applyBorder="1" applyAlignment="1" applyProtection="1">
      <alignment horizontal="center"/>
    </xf>
    <xf numFmtId="41" fontId="13" fillId="0" borderId="0" xfId="10" applyAlignment="1" applyProtection="1"/>
    <xf numFmtId="41" fontId="9" fillId="0" borderId="39" xfId="10" applyFont="1" applyBorder="1" applyAlignment="1" applyProtection="1">
      <alignment horizontal="center"/>
    </xf>
    <xf numFmtId="41" fontId="12" fillId="0" borderId="11" xfId="10" applyFont="1" applyBorder="1" applyAlignment="1" applyProtection="1"/>
    <xf numFmtId="41" fontId="9" fillId="0" borderId="22" xfId="10" applyFont="1" applyBorder="1" applyAlignment="1" applyProtection="1">
      <alignment horizontal="center"/>
    </xf>
    <xf numFmtId="170" fontId="9" fillId="0" borderId="1" xfId="10" applyNumberFormat="1" applyFont="1" applyBorder="1">
      <alignment vertical="top"/>
      <protection locked="0"/>
    </xf>
    <xf numFmtId="167" fontId="9" fillId="0" borderId="33" xfId="10" applyNumberFormat="1" applyFont="1" applyBorder="1" applyAlignment="1" applyProtection="1">
      <alignment horizontal="center"/>
    </xf>
    <xf numFmtId="41" fontId="9" fillId="0" borderId="28" xfId="10" applyFont="1" applyBorder="1" applyAlignment="1" applyProtection="1">
      <alignment horizontal="center"/>
    </xf>
    <xf numFmtId="41" fontId="12" fillId="5" borderId="11" xfId="10" applyFont="1" applyFill="1" applyBorder="1" applyAlignment="1" applyProtection="1">
      <alignment horizontal="left" vertical="center"/>
    </xf>
    <xf numFmtId="165" fontId="39" fillId="0" borderId="0" xfId="11" quotePrefix="1" applyNumberFormat="1" applyFont="1" applyAlignment="1" applyProtection="1">
      <alignment horizontal="left" vertical="top"/>
    </xf>
    <xf numFmtId="166" fontId="39" fillId="0" borderId="0" xfId="11" applyNumberFormat="1" applyFont="1" applyAlignment="1" applyProtection="1">
      <alignment horizontal="left" vertical="top"/>
    </xf>
    <xf numFmtId="165" fontId="11" fillId="0" borderId="0" xfId="11" applyNumberFormat="1" applyFont="1" applyAlignment="1" applyProtection="1">
      <alignment horizontal="right" vertical="top"/>
    </xf>
    <xf numFmtId="165" fontId="11" fillId="4" borderId="17" xfId="11" applyNumberFormat="1" applyFont="1" applyFill="1" applyBorder="1" applyAlignment="1" applyProtection="1">
      <alignment horizontal="right" vertical="center"/>
    </xf>
    <xf numFmtId="165" fontId="9" fillId="0" borderId="1" xfId="11" applyNumberFormat="1" applyFont="1" applyBorder="1" applyAlignment="1" applyProtection="1">
      <alignment horizontal="right" vertical="top"/>
    </xf>
    <xf numFmtId="165" fontId="9" fillId="0" borderId="1" xfId="8" applyNumberFormat="1" applyFont="1" applyBorder="1" applyAlignment="1" applyProtection="1">
      <alignment vertical="top"/>
    </xf>
    <xf numFmtId="165" fontId="9" fillId="0" borderId="33" xfId="11" applyNumberFormat="1" applyFont="1" applyBorder="1">
      <alignment vertical="top"/>
      <protection locked="0"/>
    </xf>
    <xf numFmtId="165" fontId="9" fillId="0" borderId="0" xfId="11" applyNumberFormat="1" applyFont="1" applyAlignment="1" applyProtection="1">
      <alignment horizontal="right" vertical="top"/>
    </xf>
    <xf numFmtId="165" fontId="40" fillId="0" borderId="11" xfId="11" applyNumberFormat="1" applyFont="1" applyBorder="1" applyAlignment="1" applyProtection="1">
      <alignment horizontal="right" vertical="top"/>
    </xf>
    <xf numFmtId="165" fontId="14" fillId="0" borderId="33" xfId="11" applyNumberFormat="1" applyFont="1" applyBorder="1">
      <alignment vertical="top"/>
      <protection locked="0"/>
    </xf>
    <xf numFmtId="165" fontId="11" fillId="5" borderId="11" xfId="11" applyNumberFormat="1" applyFont="1" applyFill="1" applyBorder="1" applyAlignment="1" applyProtection="1">
      <alignment horizontal="right" vertical="top"/>
    </xf>
    <xf numFmtId="165" fontId="14" fillId="0" borderId="0" xfId="11" applyNumberFormat="1" applyFont="1" applyProtection="1">
      <alignment vertical="top"/>
    </xf>
    <xf numFmtId="167" fontId="56" fillId="0" borderId="1" xfId="10" applyNumberFormat="1" applyFont="1" applyBorder="1" applyAlignment="1" applyProtection="1">
      <alignment vertical="center"/>
    </xf>
    <xf numFmtId="0" fontId="56" fillId="0" borderId="33" xfId="5" applyFont="1" applyBorder="1" applyAlignment="1" applyProtection="1">
      <alignment horizontal="center" vertical="center"/>
    </xf>
    <xf numFmtId="0" fontId="56" fillId="0" borderId="7" xfId="4" applyFont="1" applyBorder="1" applyProtection="1"/>
    <xf numFmtId="0" fontId="39" fillId="0" borderId="1" xfId="0" quotePrefix="1" applyFont="1" applyBorder="1" applyAlignment="1">
      <alignment horizontal="left" indent="1"/>
    </xf>
    <xf numFmtId="171" fontId="23" fillId="0" borderId="0" xfId="0" quotePrefix="1" applyNumberFormat="1" applyFont="1" applyAlignment="1">
      <alignment horizontal="left"/>
    </xf>
    <xf numFmtId="0" fontId="9" fillId="8" borderId="7" xfId="5" applyFont="1" applyFill="1" applyBorder="1" applyAlignment="1" applyProtection="1">
      <alignment horizontal="center"/>
    </xf>
    <xf numFmtId="0" fontId="9" fillId="8" borderId="33" xfId="0" applyFont="1" applyFill="1" applyBorder="1" applyAlignment="1">
      <alignment horizontal="center"/>
    </xf>
    <xf numFmtId="0" fontId="9" fillId="8" borderId="7" xfId="4" applyFont="1" applyFill="1" applyBorder="1" applyAlignment="1" applyProtection="1">
      <alignment horizontal="center"/>
    </xf>
    <xf numFmtId="0" fontId="9" fillId="10" borderId="7" xfId="5" applyFont="1" applyFill="1" applyBorder="1" applyAlignment="1" applyProtection="1">
      <alignment horizontal="center"/>
    </xf>
    <xf numFmtId="0" fontId="9" fillId="11" borderId="7" xfId="5" applyFont="1" applyFill="1" applyBorder="1" applyAlignment="1" applyProtection="1">
      <alignment horizontal="center"/>
    </xf>
    <xf numFmtId="0" fontId="9" fillId="12" borderId="7" xfId="5" applyFont="1" applyFill="1" applyBorder="1" applyAlignment="1" applyProtection="1">
      <alignment horizontal="center"/>
    </xf>
    <xf numFmtId="0" fontId="9" fillId="13" borderId="7" xfId="5" applyFont="1" applyFill="1" applyBorder="1" applyAlignment="1" applyProtection="1">
      <alignment horizontal="center"/>
    </xf>
    <xf numFmtId="170" fontId="38" fillId="0" borderId="33" xfId="10" applyNumberFormat="1" applyFont="1" applyBorder="1">
      <alignment vertical="top"/>
      <protection locked="0"/>
    </xf>
    <xf numFmtId="0" fontId="38" fillId="0" borderId="33" xfId="4" applyFont="1" applyBorder="1" applyAlignment="1" applyProtection="1">
      <alignment horizontal="center" vertical="top"/>
    </xf>
    <xf numFmtId="0" fontId="9" fillId="14" borderId="33" xfId="4" applyFont="1" applyFill="1" applyBorder="1" applyAlignment="1" applyProtection="1">
      <alignment horizontal="center"/>
    </xf>
    <xf numFmtId="0" fontId="14" fillId="14" borderId="33" xfId="4" applyFont="1" applyFill="1" applyBorder="1" applyAlignment="1" applyProtection="1">
      <alignment horizontal="center"/>
    </xf>
    <xf numFmtId="0" fontId="9" fillId="14" borderId="33" xfId="0" applyFont="1" applyFill="1" applyBorder="1" applyAlignment="1">
      <alignment horizontal="center"/>
    </xf>
    <xf numFmtId="0" fontId="56" fillId="0" borderId="7" xfId="4" applyFont="1" applyBorder="1" applyAlignment="1" applyProtection="1">
      <alignment horizontal="center"/>
    </xf>
    <xf numFmtId="0" fontId="9" fillId="12" borderId="7" xfId="7" applyFont="1" applyFill="1" applyBorder="1" applyAlignment="1" applyProtection="1">
      <alignment horizontal="center"/>
    </xf>
    <xf numFmtId="0" fontId="9" fillId="15" borderId="7" xfId="7" applyFont="1" applyFill="1" applyBorder="1" applyAlignment="1" applyProtection="1">
      <alignment horizontal="center"/>
    </xf>
    <xf numFmtId="0" fontId="9" fillId="9" borderId="7" xfId="7" applyFont="1" applyFill="1" applyBorder="1" applyAlignment="1" applyProtection="1">
      <alignment horizontal="center"/>
    </xf>
    <xf numFmtId="0" fontId="9" fillId="16" borderId="7" xfId="7" applyFont="1" applyFill="1" applyBorder="1" applyAlignment="1" applyProtection="1">
      <alignment horizontal="center"/>
    </xf>
    <xf numFmtId="0" fontId="9" fillId="17" borderId="7" xfId="7" applyFont="1" applyFill="1" applyBorder="1" applyAlignment="1" applyProtection="1">
      <alignment horizontal="center"/>
    </xf>
    <xf numFmtId="0" fontId="9" fillId="18" borderId="7" xfId="7" applyFont="1" applyFill="1" applyBorder="1" applyAlignment="1" applyProtection="1">
      <alignment horizontal="center"/>
    </xf>
    <xf numFmtId="0" fontId="9" fillId="19" borderId="7" xfId="7" applyFont="1" applyFill="1" applyBorder="1" applyAlignment="1" applyProtection="1">
      <alignment horizontal="center"/>
    </xf>
    <xf numFmtId="0" fontId="9" fillId="10" borderId="7" xfId="0" applyFont="1" applyFill="1" applyBorder="1" applyAlignment="1">
      <alignment horizontal="center"/>
    </xf>
    <xf numFmtId="0" fontId="9" fillId="20" borderId="7" xfId="0" applyFont="1" applyFill="1" applyBorder="1" applyAlignment="1">
      <alignment horizontal="center"/>
    </xf>
    <xf numFmtId="0" fontId="9" fillId="10" borderId="33" xfId="0" applyFont="1" applyFill="1" applyBorder="1" applyAlignment="1">
      <alignment horizontal="center"/>
    </xf>
    <xf numFmtId="0" fontId="9" fillId="20" borderId="7" xfId="4" applyFont="1" applyFill="1" applyBorder="1" applyAlignment="1" applyProtection="1">
      <alignment horizontal="center"/>
    </xf>
    <xf numFmtId="0" fontId="9" fillId="14" borderId="33" xfId="4" applyFont="1" applyFill="1" applyBorder="1" applyAlignment="1" applyProtection="1">
      <alignment horizontal="center" vertical="top"/>
    </xf>
    <xf numFmtId="0" fontId="9" fillId="13" borderId="33" xfId="4" applyFont="1" applyFill="1" applyBorder="1" applyAlignment="1" applyProtection="1">
      <alignment horizontal="center" vertical="top"/>
    </xf>
    <xf numFmtId="0" fontId="9" fillId="8" borderId="7" xfId="4" applyFont="1" applyFill="1" applyBorder="1" applyAlignment="1" applyProtection="1">
      <alignment horizontal="center" vertical="top"/>
    </xf>
    <xf numFmtId="0" fontId="14" fillId="8" borderId="33" xfId="4" applyFont="1" applyFill="1" applyBorder="1" applyAlignment="1" applyProtection="1">
      <alignment horizontal="center" vertical="top"/>
    </xf>
    <xf numFmtId="0" fontId="9" fillId="8" borderId="33" xfId="4" applyFont="1" applyFill="1" applyBorder="1" applyAlignment="1" applyProtection="1">
      <alignment horizontal="center" vertical="top"/>
    </xf>
    <xf numFmtId="0" fontId="9" fillId="15" borderId="33" xfId="5" applyFont="1" applyFill="1" applyBorder="1" applyAlignment="1" applyProtection="1">
      <alignment horizontal="center" vertical="top"/>
    </xf>
    <xf numFmtId="0" fontId="9" fillId="8" borderId="33" xfId="5" applyFont="1" applyFill="1" applyBorder="1" applyAlignment="1" applyProtection="1">
      <alignment horizontal="center" vertical="top"/>
    </xf>
    <xf numFmtId="165" fontId="9" fillId="0" borderId="7" xfId="2" applyNumberFormat="1" applyFont="1" applyBorder="1" applyAlignment="1" applyProtection="1">
      <alignment horizontal="center"/>
    </xf>
    <xf numFmtId="0" fontId="9" fillId="21" borderId="1" xfId="4" applyFont="1" applyFill="1" applyBorder="1" applyAlignment="1" applyProtection="1">
      <alignment horizontal="center"/>
    </xf>
    <xf numFmtId="0" fontId="9" fillId="15" borderId="1" xfId="4" applyFont="1" applyFill="1" applyBorder="1" applyAlignment="1" applyProtection="1">
      <alignment horizontal="center"/>
    </xf>
    <xf numFmtId="0" fontId="9" fillId="8" borderId="1" xfId="4" applyFont="1" applyFill="1" applyBorder="1" applyAlignment="1" applyProtection="1">
      <alignment horizontal="center"/>
    </xf>
    <xf numFmtId="170" fontId="9" fillId="0" borderId="1" xfId="6" applyNumberFormat="1" applyFont="1" applyBorder="1">
      <alignment vertical="top"/>
      <protection locked="0"/>
    </xf>
    <xf numFmtId="170" fontId="38" fillId="0" borderId="33" xfId="6" applyNumberFormat="1" applyFont="1" applyBorder="1">
      <alignment vertical="top"/>
      <protection locked="0"/>
    </xf>
    <xf numFmtId="165" fontId="9" fillId="0" borderId="33" xfId="11" applyNumberFormat="1" applyFont="1" applyBorder="1" applyAlignment="1" applyProtection="1">
      <alignment horizontal="center"/>
    </xf>
    <xf numFmtId="165" fontId="9" fillId="0" borderId="7" xfId="11" applyNumberFormat="1" applyFont="1" applyBorder="1" applyAlignment="1" applyProtection="1">
      <alignment horizontal="center"/>
    </xf>
    <xf numFmtId="170" fontId="56" fillId="0" borderId="33" xfId="10" applyNumberFormat="1" applyFont="1" applyBorder="1">
      <alignment vertical="top"/>
      <protection locked="0"/>
    </xf>
    <xf numFmtId="0" fontId="60" fillId="0" borderId="0" xfId="0" quotePrefix="1" applyFont="1" applyAlignment="1">
      <alignment horizontal="right"/>
    </xf>
    <xf numFmtId="0" fontId="61" fillId="0" borderId="0" xfId="0" applyFont="1">
      <alignment vertical="center"/>
    </xf>
    <xf numFmtId="165" fontId="9" fillId="0" borderId="0" xfId="2" applyNumberFormat="1" applyFont="1" applyProtection="1">
      <alignment vertical="top"/>
    </xf>
    <xf numFmtId="0" fontId="60" fillId="0" borderId="0" xfId="0" quotePrefix="1" applyFont="1" applyAlignment="1">
      <alignment horizontal="right" vertical="center"/>
    </xf>
    <xf numFmtId="0" fontId="49" fillId="0" borderId="0" xfId="0" applyFont="1" applyAlignment="1"/>
    <xf numFmtId="0" fontId="27" fillId="3" borderId="4" xfId="0" applyFont="1" applyFill="1" applyBorder="1" applyAlignment="1">
      <alignment horizontal="center" vertical="center"/>
    </xf>
    <xf numFmtId="0" fontId="24" fillId="5" borderId="11" xfId="0" applyFont="1" applyFill="1" applyBorder="1" applyAlignment="1">
      <alignment horizontal="right" vertical="center"/>
    </xf>
    <xf numFmtId="0" fontId="24" fillId="5" borderId="16" xfId="0" applyFont="1" applyFill="1" applyBorder="1" applyAlignment="1">
      <alignment horizontal="right" vertical="center"/>
    </xf>
    <xf numFmtId="0" fontId="56" fillId="0" borderId="7" xfId="5" applyFont="1" applyBorder="1" applyAlignment="1" applyProtection="1">
      <alignment horizontal="center" vertical="center"/>
    </xf>
    <xf numFmtId="0" fontId="12" fillId="5" borderId="11" xfId="5" applyFont="1" applyFill="1" applyBorder="1" applyAlignment="1" applyProtection="1">
      <alignment horizontal="right" vertical="center"/>
    </xf>
    <xf numFmtId="165" fontId="11" fillId="0" borderId="42" xfId="5" applyNumberFormat="1" applyFont="1" applyBorder="1" applyAlignment="1" applyProtection="1">
      <alignment horizontal="right" vertical="center"/>
    </xf>
    <xf numFmtId="165" fontId="11" fillId="0" borderId="12" xfId="5" applyNumberFormat="1" applyFont="1" applyBorder="1" applyAlignment="1" applyProtection="1">
      <alignment horizontal="right" vertical="center"/>
    </xf>
    <xf numFmtId="0" fontId="11" fillId="0" borderId="1" xfId="5" applyFont="1" applyBorder="1" applyAlignment="1" applyProtection="1">
      <alignment vertical="top"/>
    </xf>
    <xf numFmtId="0" fontId="9" fillId="0" borderId="1" xfId="5" applyFont="1" applyBorder="1" applyAlignment="1" applyProtection="1">
      <alignment horizontal="center" vertical="top"/>
    </xf>
    <xf numFmtId="165" fontId="34" fillId="4" borderId="16" xfId="2" applyNumberFormat="1" applyFont="1" applyFill="1" applyBorder="1" applyAlignment="1" applyProtection="1">
      <alignment horizontal="right" vertical="center"/>
    </xf>
    <xf numFmtId="167" fontId="14" fillId="0" borderId="33" xfId="6" applyNumberFormat="1" applyFont="1" applyBorder="1">
      <alignment vertical="top"/>
      <protection locked="0"/>
    </xf>
    <xf numFmtId="165" fontId="11" fillId="4" borderId="16" xfId="11" applyNumberFormat="1" applyFont="1" applyFill="1" applyBorder="1" applyAlignment="1" applyProtection="1">
      <alignment horizontal="right" vertical="center"/>
    </xf>
    <xf numFmtId="0" fontId="12" fillId="4" borderId="16" xfId="5" applyFont="1" applyFill="1" applyBorder="1" applyAlignment="1" applyProtection="1">
      <alignment horizontal="center"/>
    </xf>
    <xf numFmtId="0" fontId="12" fillId="4" borderId="36" xfId="5" applyFont="1" applyFill="1" applyBorder="1" applyAlignment="1" applyProtection="1">
      <alignment horizontal="center"/>
    </xf>
    <xf numFmtId="0" fontId="40" fillId="0" borderId="11" xfId="5" applyFont="1" applyBorder="1" applyAlignment="1" applyProtection="1">
      <alignment horizontal="right" vertical="center"/>
    </xf>
    <xf numFmtId="165" fontId="9" fillId="0" borderId="28" xfId="9" applyNumberFormat="1" applyFont="1" applyBorder="1" applyProtection="1"/>
    <xf numFmtId="3" fontId="9" fillId="0" borderId="33" xfId="8" applyNumberFormat="1" applyFont="1" applyBorder="1" applyAlignment="1" applyProtection="1">
      <alignment horizontal="center"/>
    </xf>
    <xf numFmtId="165" fontId="9" fillId="0" borderId="22" xfId="8" applyNumberFormat="1" applyFont="1" applyBorder="1" applyAlignment="1" applyProtection="1">
      <alignment vertical="top"/>
    </xf>
    <xf numFmtId="165" fontId="9" fillId="0" borderId="28" xfId="8" applyNumberFormat="1" applyFont="1" applyBorder="1" applyAlignment="1" applyProtection="1">
      <alignment vertical="top"/>
    </xf>
    <xf numFmtId="165" fontId="11" fillId="0" borderId="42" xfId="4" applyNumberFormat="1" applyFont="1" applyBorder="1" applyAlignment="1" applyProtection="1">
      <alignment horizontal="right" vertical="top"/>
    </xf>
    <xf numFmtId="165" fontId="11" fillId="0" borderId="12" xfId="4" applyNumberFormat="1" applyFont="1" applyBorder="1" applyAlignment="1" applyProtection="1">
      <alignment horizontal="right" vertical="top"/>
    </xf>
    <xf numFmtId="41" fontId="14" fillId="0" borderId="1" xfId="6" applyFont="1" applyBorder="1">
      <alignment vertical="top"/>
      <protection locked="0"/>
    </xf>
    <xf numFmtId="165" fontId="11" fillId="0" borderId="42" xfId="4" applyNumberFormat="1" applyFont="1" applyBorder="1" applyAlignment="1" applyProtection="1">
      <alignment horizontal="right" vertical="center"/>
    </xf>
    <xf numFmtId="165" fontId="12" fillId="5" borderId="42" xfId="5" applyNumberFormat="1" applyFont="1" applyFill="1" applyBorder="1" applyAlignment="1" applyProtection="1">
      <alignment horizontal="right" vertical="center"/>
    </xf>
    <xf numFmtId="165" fontId="12" fillId="6" borderId="17" xfId="0" applyNumberFormat="1" applyFont="1" applyFill="1" applyBorder="1" applyAlignment="1">
      <alignment horizontal="right" vertical="center"/>
    </xf>
    <xf numFmtId="165" fontId="12" fillId="6" borderId="41" xfId="0" applyNumberFormat="1" applyFont="1" applyFill="1" applyBorder="1" applyAlignment="1">
      <alignment horizontal="right" vertical="center"/>
    </xf>
    <xf numFmtId="165" fontId="0" fillId="0" borderId="0" xfId="0" applyNumberFormat="1">
      <alignment vertical="center"/>
    </xf>
    <xf numFmtId="165" fontId="9" fillId="0" borderId="0" xfId="0" applyNumberFormat="1" applyFont="1" applyAlignment="1">
      <alignment vertical="top"/>
    </xf>
    <xf numFmtId="0" fontId="1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65" fontId="9" fillId="0" borderId="1" xfId="7" applyNumberFormat="1" applyFont="1" applyBorder="1" applyAlignment="1" applyProtection="1">
      <alignment horizontal="left" indent="1"/>
    </xf>
    <xf numFmtId="0" fontId="53" fillId="0" borderId="32" xfId="0" applyFont="1" applyBorder="1" applyAlignment="1">
      <alignment horizontal="center" vertical="center" wrapText="1"/>
    </xf>
    <xf numFmtId="0" fontId="9" fillId="0" borderId="32" xfId="5" applyFont="1" applyBorder="1" applyAlignment="1" applyProtection="1">
      <alignment horizontal="center"/>
    </xf>
    <xf numFmtId="0" fontId="43" fillId="0" borderId="0" xfId="5" applyFont="1" applyAlignment="1" applyProtection="1">
      <alignment horizontal="left" indent="1"/>
    </xf>
    <xf numFmtId="0" fontId="11" fillId="0" borderId="0" xfId="5" applyFont="1" applyAlignment="1" applyProtection="1">
      <alignment horizontal="left" vertical="center" indent="1"/>
    </xf>
    <xf numFmtId="0" fontId="39" fillId="0" borderId="0" xfId="7" applyFont="1" applyProtection="1"/>
    <xf numFmtId="165" fontId="39" fillId="0" borderId="0" xfId="7" applyNumberFormat="1" applyFont="1" applyProtection="1"/>
    <xf numFmtId="0" fontId="39" fillId="0" borderId="0" xfId="0" applyFont="1" applyAlignment="1"/>
    <xf numFmtId="165" fontId="56" fillId="0" borderId="7" xfId="8" applyNumberFormat="1" applyFont="1" applyBorder="1" applyProtection="1"/>
    <xf numFmtId="0" fontId="43" fillId="0" borderId="0" xfId="5" applyFont="1" applyProtection="1"/>
    <xf numFmtId="0" fontId="44" fillId="0" borderId="0" xfId="5" applyFont="1" applyProtection="1"/>
    <xf numFmtId="0" fontId="39" fillId="0" borderId="0" xfId="7" applyFont="1" applyAlignment="1" applyProtection="1">
      <alignment vertical="center"/>
    </xf>
    <xf numFmtId="165" fontId="9" fillId="0" borderId="7" xfId="4" applyNumberFormat="1" applyFont="1" applyBorder="1" applyAlignment="1" applyProtection="1">
      <alignment horizontal="center"/>
    </xf>
    <xf numFmtId="165" fontId="9" fillId="0" borderId="7" xfId="8" applyNumberFormat="1" applyFont="1" applyBorder="1" applyAlignment="1" applyProtection="1">
      <alignment horizontal="right"/>
    </xf>
    <xf numFmtId="0" fontId="38" fillId="0" borderId="0" xfId="0" applyFont="1" applyAlignment="1"/>
    <xf numFmtId="0" fontId="40" fillId="0" borderId="0" xfId="5" applyFont="1" applyAlignment="1" applyProtection="1">
      <alignment vertical="center"/>
    </xf>
    <xf numFmtId="0" fontId="46" fillId="0" borderId="0" xfId="5" applyFont="1" applyProtection="1"/>
    <xf numFmtId="0" fontId="14" fillId="0" borderId="7" xfId="4" applyFont="1" applyBorder="1" applyAlignment="1" applyProtection="1">
      <alignment horizontal="center"/>
    </xf>
    <xf numFmtId="0" fontId="14" fillId="0" borderId="0" xfId="4" applyFont="1" applyProtection="1"/>
    <xf numFmtId="0" fontId="40" fillId="0" borderId="0" xfId="5" applyFont="1" applyAlignment="1" applyProtection="1">
      <alignment horizontal="left" vertical="center" indent="1"/>
    </xf>
    <xf numFmtId="165" fontId="12" fillId="5" borderId="12" xfId="5" applyNumberFormat="1" applyFont="1" applyFill="1" applyBorder="1" applyAlignment="1" applyProtection="1">
      <alignment horizontal="right" vertical="center"/>
    </xf>
    <xf numFmtId="0" fontId="53" fillId="0" borderId="30" xfId="0" applyFont="1" applyBorder="1" applyAlignment="1">
      <alignment horizontal="center" vertical="center" wrapText="1"/>
    </xf>
    <xf numFmtId="0" fontId="34" fillId="4" borderId="38" xfId="5" applyFont="1" applyFill="1" applyBorder="1" applyAlignment="1" applyProtection="1">
      <alignment horizontal="center" vertical="center"/>
    </xf>
    <xf numFmtId="0" fontId="9" fillId="0" borderId="33" xfId="5" applyFont="1" applyBorder="1" applyProtection="1"/>
    <xf numFmtId="0" fontId="43" fillId="0" borderId="33" xfId="5" applyFont="1" applyBorder="1" applyAlignment="1" applyProtection="1">
      <alignment horizontal="center"/>
    </xf>
    <xf numFmtId="0" fontId="1" fillId="0" borderId="33" xfId="5" applyFont="1" applyBorder="1" applyAlignment="1" applyProtection="1">
      <alignment horizontal="center"/>
    </xf>
    <xf numFmtId="0" fontId="9" fillId="0" borderId="33" xfId="7" applyFont="1" applyBorder="1" applyAlignment="1" applyProtection="1">
      <alignment horizontal="center"/>
    </xf>
    <xf numFmtId="0" fontId="9" fillId="0" borderId="33" xfId="1" applyFont="1" applyBorder="1" applyAlignment="1" applyProtection="1">
      <alignment horizontal="center"/>
    </xf>
    <xf numFmtId="0" fontId="56" fillId="0" borderId="33" xfId="4" applyFont="1" applyBorder="1" applyAlignment="1" applyProtection="1">
      <alignment horizontal="center"/>
    </xf>
    <xf numFmtId="0" fontId="9" fillId="0" borderId="33" xfId="0" applyFont="1" applyBorder="1" applyAlignment="1"/>
    <xf numFmtId="0" fontId="12" fillId="0" borderId="43" xfId="5" applyFont="1" applyBorder="1" applyAlignment="1" applyProtection="1">
      <alignment horizontal="center"/>
    </xf>
    <xf numFmtId="0" fontId="9" fillId="0" borderId="33" xfId="0" applyFont="1" applyBorder="1" applyAlignment="1">
      <alignment horizontal="center" vertical="center"/>
    </xf>
    <xf numFmtId="0" fontId="9" fillId="0" borderId="33" xfId="4" applyFont="1" applyBorder="1" applyProtection="1"/>
    <xf numFmtId="0" fontId="11" fillId="0" borderId="33" xfId="5" applyFont="1" applyBorder="1" applyAlignment="1" applyProtection="1">
      <alignment horizontal="center"/>
    </xf>
    <xf numFmtId="0" fontId="14" fillId="0" borderId="33" xfId="1" applyFont="1" applyBorder="1" applyAlignment="1" applyProtection="1">
      <alignment horizontal="center"/>
    </xf>
    <xf numFmtId="0" fontId="9" fillId="0" borderId="33" xfId="5" applyFont="1" applyBorder="1" applyAlignment="1" applyProtection="1">
      <alignment horizontal="right"/>
    </xf>
    <xf numFmtId="0" fontId="12" fillId="5" borderId="43" xfId="5" applyFont="1" applyFill="1" applyBorder="1" applyAlignment="1" applyProtection="1">
      <alignment horizontal="center"/>
    </xf>
    <xf numFmtId="0" fontId="33" fillId="5" borderId="0" xfId="0" applyFont="1" applyFill="1" applyAlignment="1">
      <alignment horizontal="center" vertical="center" wrapText="1"/>
    </xf>
    <xf numFmtId="0" fontId="34" fillId="4" borderId="39" xfId="0" applyFont="1" applyFill="1" applyBorder="1" applyAlignment="1">
      <alignment horizontal="center" vertical="center"/>
    </xf>
    <xf numFmtId="0" fontId="35" fillId="0" borderId="33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33" xfId="0" applyFont="1" applyBorder="1" applyAlignment="1">
      <alignment horizontal="center" vertical="center"/>
    </xf>
    <xf numFmtId="0" fontId="22" fillId="0" borderId="33" xfId="0" applyFont="1" applyBorder="1" applyAlignment="1"/>
    <xf numFmtId="0" fontId="22" fillId="0" borderId="0" xfId="0" applyFont="1" applyAlignment="1">
      <alignment horizontal="left" indent="1"/>
    </xf>
    <xf numFmtId="0" fontId="28" fillId="0" borderId="0" xfId="0" applyFont="1" applyAlignment="1">
      <alignment horizontal="left" indent="1"/>
    </xf>
    <xf numFmtId="0" fontId="12" fillId="0" borderId="43" xfId="4" applyFont="1" applyBorder="1" applyAlignment="1" applyProtection="1">
      <alignment horizontal="center"/>
    </xf>
    <xf numFmtId="0" fontId="41" fillId="5" borderId="10" xfId="0" applyFont="1" applyFill="1" applyBorder="1" applyAlignment="1">
      <alignment horizontal="center"/>
    </xf>
    <xf numFmtId="0" fontId="33" fillId="5" borderId="7" xfId="0" applyFont="1" applyFill="1" applyBorder="1" applyAlignment="1">
      <alignment horizontal="center" vertical="center" wrapText="1"/>
    </xf>
    <xf numFmtId="0" fontId="22" fillId="0" borderId="7" xfId="0" applyFont="1" applyBorder="1" applyAlignment="1">
      <alignment horizontal="right"/>
    </xf>
    <xf numFmtId="3" fontId="22" fillId="0" borderId="7" xfId="3" applyNumberFormat="1" applyFont="1" applyBorder="1" applyAlignment="1" applyProtection="1">
      <alignment horizontal="right"/>
    </xf>
    <xf numFmtId="165" fontId="11" fillId="5" borderId="42" xfId="0" applyNumberFormat="1" applyFont="1" applyFill="1" applyBorder="1" applyAlignment="1">
      <alignment horizontal="right" vertical="center"/>
    </xf>
    <xf numFmtId="3" fontId="27" fillId="3" borderId="5" xfId="2" applyNumberFormat="1" applyFont="1" applyFill="1" applyBorder="1" applyAlignment="1" applyProtection="1">
      <alignment horizontal="center" vertical="center"/>
    </xf>
    <xf numFmtId="43" fontId="24" fillId="0" borderId="0" xfId="2" applyFont="1" applyAlignment="1" applyProtection="1">
      <alignment horizontal="center" vertical="center"/>
    </xf>
    <xf numFmtId="0" fontId="22" fillId="0" borderId="0" xfId="0" applyFont="1" applyAlignment="1">
      <alignment horizontal="right" vertical="center"/>
    </xf>
    <xf numFmtId="43" fontId="22" fillId="4" borderId="0" xfId="2" applyFont="1" applyFill="1" applyAlignment="1" applyProtection="1">
      <alignment vertical="center"/>
    </xf>
    <xf numFmtId="43" fontId="28" fillId="4" borderId="0" xfId="2" applyFont="1" applyFill="1" applyAlignment="1" applyProtection="1"/>
    <xf numFmtId="0" fontId="28" fillId="4" borderId="0" xfId="0" applyFont="1" applyFill="1" applyAlignment="1">
      <alignment horizontal="right"/>
    </xf>
    <xf numFmtId="0" fontId="24" fillId="0" borderId="0" xfId="0" applyFont="1" applyAlignment="1">
      <alignment horizontal="center" vertical="center"/>
    </xf>
    <xf numFmtId="3" fontId="24" fillId="0" borderId="7" xfId="2" applyNumberFormat="1" applyFont="1" applyBorder="1" applyAlignment="1" applyProtection="1">
      <alignment horizontal="center" vertical="center"/>
    </xf>
    <xf numFmtId="165" fontId="22" fillId="0" borderId="0" xfId="0" applyNumberFormat="1" applyFont="1" applyAlignment="1"/>
    <xf numFmtId="165" fontId="22" fillId="0" borderId="7" xfId="2" applyNumberFormat="1" applyFont="1" applyBorder="1" applyAlignment="1" applyProtection="1"/>
    <xf numFmtId="165" fontId="24" fillId="5" borderId="12" xfId="2" applyNumberFormat="1" applyFont="1" applyFill="1" applyBorder="1" applyAlignment="1" applyProtection="1">
      <alignment horizontal="right" vertical="center"/>
    </xf>
    <xf numFmtId="165" fontId="24" fillId="0" borderId="7" xfId="0" applyNumberFormat="1" applyFont="1" applyBorder="1" applyAlignment="1">
      <alignment horizontal="center" vertical="center"/>
    </xf>
    <xf numFmtId="41" fontId="14" fillId="0" borderId="0" xfId="6" applyFont="1">
      <alignment vertical="top"/>
      <protection locked="0"/>
    </xf>
    <xf numFmtId="165" fontId="24" fillId="5" borderId="17" xfId="2" applyNumberFormat="1" applyFont="1" applyFill="1" applyBorder="1" applyAlignment="1" applyProtection="1">
      <alignment horizontal="right" vertical="center"/>
    </xf>
    <xf numFmtId="165" fontId="22" fillId="0" borderId="7" xfId="0" applyNumberFormat="1" applyFont="1" applyBorder="1" applyAlignment="1">
      <alignment horizontal="right" vertical="center"/>
    </xf>
    <xf numFmtId="165" fontId="28" fillId="4" borderId="7" xfId="0" applyNumberFormat="1" applyFont="1" applyFill="1" applyBorder="1" applyAlignment="1">
      <alignment horizontal="right"/>
    </xf>
    <xf numFmtId="165" fontId="22" fillId="0" borderId="0" xfId="0" applyNumberFormat="1" applyFont="1" applyAlignment="1">
      <alignment vertical="top"/>
    </xf>
    <xf numFmtId="165" fontId="22" fillId="0" borderId="7" xfId="2" applyNumberFormat="1" applyFont="1" applyBorder="1" applyProtection="1">
      <alignment vertical="top"/>
    </xf>
    <xf numFmtId="0" fontId="27" fillId="3" borderId="44" xfId="0" applyFont="1" applyFill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4" borderId="33" xfId="0" applyFont="1" applyFill="1" applyBorder="1" applyAlignment="1">
      <alignment horizontal="center" vertical="center"/>
    </xf>
    <xf numFmtId="0" fontId="22" fillId="0" borderId="33" xfId="0" applyFont="1" applyBorder="1" applyAlignment="1">
      <alignment horizontal="center"/>
    </xf>
    <xf numFmtId="0" fontId="24" fillId="5" borderId="42" xfId="0" applyFont="1" applyFill="1" applyBorder="1" applyAlignment="1">
      <alignment horizontal="center" vertical="center"/>
    </xf>
    <xf numFmtId="0" fontId="24" fillId="0" borderId="33" xfId="0" applyFont="1" applyBorder="1" applyAlignment="1">
      <alignment horizontal="right" vertical="center"/>
    </xf>
    <xf numFmtId="0" fontId="22" fillId="0" borderId="33" xfId="0" applyFont="1" applyBorder="1" applyAlignment="1">
      <alignment horizontal="center" vertical="center"/>
    </xf>
    <xf numFmtId="0" fontId="24" fillId="5" borderId="41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/>
    </xf>
    <xf numFmtId="0" fontId="11" fillId="0" borderId="33" xfId="5" applyFont="1" applyBorder="1" applyAlignment="1" applyProtection="1">
      <alignment horizontal="center" vertical="top"/>
    </xf>
    <xf numFmtId="0" fontId="11" fillId="0" borderId="0" xfId="5" applyFont="1" applyAlignment="1" applyProtection="1">
      <alignment horizontal="left" vertical="top" indent="1"/>
    </xf>
    <xf numFmtId="0" fontId="40" fillId="0" borderId="33" xfId="5" applyFont="1" applyBorder="1" applyAlignment="1" applyProtection="1">
      <alignment horizontal="center" vertical="top"/>
    </xf>
    <xf numFmtId="0" fontId="40" fillId="0" borderId="0" xfId="5" applyFont="1" applyAlignment="1" applyProtection="1">
      <alignment horizontal="left" vertical="top" indent="1"/>
    </xf>
    <xf numFmtId="0" fontId="39" fillId="0" borderId="0" xfId="4" applyFont="1" applyAlignment="1" applyProtection="1">
      <alignment vertical="top"/>
    </xf>
    <xf numFmtId="0" fontId="9" fillId="0" borderId="33" xfId="0" applyFont="1" applyBorder="1" applyAlignment="1">
      <alignment horizontal="center" vertical="top"/>
    </xf>
    <xf numFmtId="165" fontId="9" fillId="0" borderId="0" xfId="2" applyNumberFormat="1" applyFont="1">
      <alignment vertical="top"/>
      <protection locked="0"/>
    </xf>
    <xf numFmtId="0" fontId="9" fillId="0" borderId="33" xfId="4" applyFont="1" applyBorder="1" applyAlignment="1" applyProtection="1">
      <alignment horizontal="right" vertical="top"/>
    </xf>
    <xf numFmtId="0" fontId="11" fillId="0" borderId="43" xfId="4" applyFont="1" applyBorder="1" applyAlignment="1" applyProtection="1">
      <alignment horizontal="center" vertical="top"/>
    </xf>
    <xf numFmtId="0" fontId="11" fillId="5" borderId="42" xfId="4" applyFont="1" applyFill="1" applyBorder="1" applyAlignment="1" applyProtection="1">
      <alignment horizontal="center" vertical="top"/>
    </xf>
    <xf numFmtId="0" fontId="9" fillId="0" borderId="39" xfId="5" applyFont="1" applyBorder="1" applyAlignment="1" applyProtection="1">
      <alignment horizontal="right" vertical="top"/>
    </xf>
    <xf numFmtId="0" fontId="9" fillId="0" borderId="33" xfId="5" applyFont="1" applyBorder="1" applyAlignment="1" applyProtection="1">
      <alignment horizontal="right" vertical="top"/>
    </xf>
    <xf numFmtId="165" fontId="11" fillId="5" borderId="42" xfId="4" applyNumberFormat="1" applyFont="1" applyFill="1" applyBorder="1" applyAlignment="1" applyProtection="1">
      <alignment horizontal="right" vertical="top"/>
    </xf>
    <xf numFmtId="0" fontId="9" fillId="0" borderId="0" xfId="4" applyFont="1" applyAlignment="1" applyProtection="1">
      <alignment horizontal="center" vertical="top"/>
    </xf>
    <xf numFmtId="165" fontId="11" fillId="0" borderId="12" xfId="4" applyNumberFormat="1" applyFont="1" applyBorder="1" applyAlignment="1" applyProtection="1">
      <alignment horizontal="right" vertical="center"/>
    </xf>
    <xf numFmtId="41" fontId="9" fillId="0" borderId="0" xfId="6" applyFont="1" applyAlignment="1" applyProtection="1">
      <alignment horizontal="right"/>
    </xf>
    <xf numFmtId="165" fontId="9" fillId="0" borderId="22" xfId="3" applyNumberFormat="1" applyFont="1" applyBorder="1" applyProtection="1"/>
    <xf numFmtId="165" fontId="12" fillId="5" borderId="42" xfId="4" applyNumberFormat="1" applyFont="1" applyFill="1" applyBorder="1" applyAlignment="1" applyProtection="1">
      <alignment horizontal="right" vertical="center"/>
    </xf>
    <xf numFmtId="0" fontId="40" fillId="0" borderId="33" xfId="5" applyFont="1" applyBorder="1" applyAlignment="1" applyProtection="1">
      <alignment horizontal="center" vertical="center"/>
    </xf>
    <xf numFmtId="0" fontId="11" fillId="0" borderId="43" xfId="4" applyFont="1" applyBorder="1" applyAlignment="1" applyProtection="1">
      <alignment horizontal="center"/>
    </xf>
    <xf numFmtId="0" fontId="12" fillId="5" borderId="42" xfId="4" applyFont="1" applyFill="1" applyBorder="1" applyAlignment="1" applyProtection="1">
      <alignment horizontal="center"/>
    </xf>
    <xf numFmtId="165" fontId="9" fillId="0" borderId="0" xfId="9" applyNumberFormat="1" applyFont="1" applyProtection="1"/>
    <xf numFmtId="3" fontId="9" fillId="0" borderId="0" xfId="3" applyNumberFormat="1" applyFont="1" applyAlignment="1" applyProtection="1">
      <alignment horizontal="center"/>
    </xf>
    <xf numFmtId="3" fontId="9" fillId="0" borderId="0" xfId="8" applyNumberFormat="1" applyFont="1" applyAlignment="1" applyProtection="1">
      <alignment horizontal="center"/>
    </xf>
    <xf numFmtId="165" fontId="9" fillId="0" borderId="0" xfId="8" applyNumberFormat="1" applyFont="1" applyAlignment="1" applyProtection="1">
      <alignment vertical="top"/>
    </xf>
    <xf numFmtId="0" fontId="58" fillId="0" borderId="0" xfId="4" applyFont="1" applyProtection="1"/>
    <xf numFmtId="41" fontId="9" fillId="0" borderId="0" xfId="6" applyFont="1" applyAlignment="1" applyProtection="1">
      <alignment horizontal="center"/>
    </xf>
    <xf numFmtId="41" fontId="48" fillId="0" borderId="0" xfId="6">
      <alignment vertical="top"/>
      <protection locked="0"/>
    </xf>
    <xf numFmtId="0" fontId="9" fillId="0" borderId="6" xfId="5" applyFont="1" applyBorder="1" applyAlignment="1" applyProtection="1">
      <alignment horizontal="center" vertical="top"/>
    </xf>
    <xf numFmtId="0" fontId="64" fillId="0" borderId="0" xfId="4" applyFont="1" applyAlignment="1" applyProtection="1">
      <alignment vertical="top"/>
    </xf>
    <xf numFmtId="0" fontId="9" fillId="0" borderId="14" xfId="5" applyFont="1" applyBorder="1" applyAlignment="1" applyProtection="1">
      <alignment horizontal="right" vertical="top"/>
    </xf>
    <xf numFmtId="0" fontId="9" fillId="0" borderId="6" xfId="0" applyFont="1" applyBorder="1" applyAlignment="1">
      <alignment horizontal="center" vertical="top"/>
    </xf>
    <xf numFmtId="165" fontId="9" fillId="0" borderId="14" xfId="8" applyNumberFormat="1" applyFont="1" applyBorder="1" applyAlignment="1" applyProtection="1">
      <alignment vertical="top"/>
    </xf>
    <xf numFmtId="165" fontId="9" fillId="0" borderId="8" xfId="8" applyNumberFormat="1" applyFont="1" applyBorder="1" applyAlignment="1" applyProtection="1">
      <alignment vertical="top"/>
    </xf>
    <xf numFmtId="0" fontId="9" fillId="0" borderId="6" xfId="4" applyFont="1" applyBorder="1" applyAlignment="1" applyProtection="1">
      <alignment horizontal="center" vertical="top"/>
    </xf>
    <xf numFmtId="165" fontId="14" fillId="0" borderId="7" xfId="11" applyNumberFormat="1" applyFont="1" applyBorder="1">
      <alignment vertical="top"/>
      <protection locked="0"/>
    </xf>
    <xf numFmtId="0" fontId="9" fillId="0" borderId="8" xfId="4" applyFont="1" applyBorder="1" applyAlignment="1" applyProtection="1">
      <alignment horizontal="center" vertical="top"/>
    </xf>
    <xf numFmtId="0" fontId="10" fillId="0" borderId="0" xfId="1" applyFont="1" applyAlignment="1" applyProtection="1">
      <alignment horizontal="center" vertical="center"/>
    </xf>
    <xf numFmtId="0" fontId="9" fillId="0" borderId="0" xfId="1" applyFont="1" applyAlignment="1" applyProtection="1">
      <alignment horizontal="center"/>
    </xf>
    <xf numFmtId="0" fontId="12" fillId="0" borderId="0" xfId="1" applyFont="1" applyAlignment="1" applyProtection="1">
      <alignment horizontal="center"/>
    </xf>
    <xf numFmtId="0" fontId="11" fillId="0" borderId="0" xfId="1" applyFont="1" applyAlignment="1" applyProtection="1">
      <alignment horizontal="center"/>
    </xf>
    <xf numFmtId="0" fontId="11" fillId="0" borderId="0" xfId="1" applyFont="1" applyAlignment="1" applyProtection="1">
      <alignment horizontal="center" vertical="center"/>
    </xf>
    <xf numFmtId="0" fontId="10" fillId="0" borderId="0" xfId="1" applyFont="1" applyAlignment="1" applyProtection="1">
      <alignment horizontal="center"/>
    </xf>
    <xf numFmtId="164" fontId="1" fillId="0" borderId="0" xfId="1" applyNumberFormat="1" applyFont="1" applyAlignment="1" applyProtection="1">
      <alignment horizontal="center" vertical="center"/>
    </xf>
    <xf numFmtId="0" fontId="5" fillId="0" borderId="0" xfId="1" applyFont="1" applyAlignment="1" applyProtection="1">
      <alignment horizontal="center" vertical="center"/>
    </xf>
    <xf numFmtId="0" fontId="2" fillId="0" borderId="0" xfId="1" applyFont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3" fillId="2" borderId="0" xfId="1" applyFont="1" applyFill="1" applyAlignment="1" applyProtection="1">
      <alignment horizontal="center" vertical="center"/>
    </xf>
    <xf numFmtId="0" fontId="1" fillId="0" borderId="0" xfId="1" applyFont="1" applyAlignment="1" applyProtection="1">
      <alignment horizontal="center" vertical="center"/>
    </xf>
    <xf numFmtId="0" fontId="27" fillId="3" borderId="3" xfId="0" applyFont="1" applyFill="1" applyBorder="1" applyAlignment="1">
      <alignment horizontal="center" vertical="center"/>
    </xf>
    <xf numFmtId="0" fontId="27" fillId="3" borderId="4" xfId="0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22" fillId="0" borderId="1" xfId="0" applyFont="1" applyBorder="1" applyAlignment="1">
      <alignment horizontal="left" wrapText="1"/>
    </xf>
    <xf numFmtId="0" fontId="0" fillId="0" borderId="0" xfId="0" applyAlignment="1">
      <alignment wrapText="1"/>
    </xf>
    <xf numFmtId="0" fontId="33" fillId="5" borderId="15" xfId="0" applyFont="1" applyFill="1" applyBorder="1" applyAlignment="1">
      <alignment horizontal="center" vertical="center" wrapText="1"/>
    </xf>
    <xf numFmtId="0" fontId="33" fillId="5" borderId="16" xfId="0" applyFont="1" applyFill="1" applyBorder="1" applyAlignment="1">
      <alignment horizontal="center" vertical="center" wrapText="1"/>
    </xf>
    <xf numFmtId="0" fontId="15" fillId="5" borderId="22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32" fillId="5" borderId="19" xfId="0" applyFont="1" applyFill="1" applyBorder="1" applyAlignment="1">
      <alignment horizontal="center"/>
    </xf>
    <xf numFmtId="0" fontId="32" fillId="5" borderId="20" xfId="0" applyFont="1" applyFill="1" applyBorder="1" applyAlignment="1">
      <alignment horizontal="center"/>
    </xf>
    <xf numFmtId="0" fontId="32" fillId="5" borderId="21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 vertical="top"/>
    </xf>
    <xf numFmtId="0" fontId="1" fillId="5" borderId="26" xfId="0" applyFont="1" applyFill="1" applyBorder="1" applyAlignment="1">
      <alignment horizontal="center" vertical="top"/>
    </xf>
    <xf numFmtId="0" fontId="1" fillId="5" borderId="27" xfId="0" applyFont="1" applyFill="1" applyBorder="1" applyAlignment="1">
      <alignment horizontal="center" vertical="top"/>
    </xf>
    <xf numFmtId="166" fontId="31" fillId="0" borderId="0" xfId="0" applyNumberFormat="1" applyFont="1" applyAlignment="1">
      <alignment horizontal="left" wrapText="1"/>
    </xf>
    <xf numFmtId="0" fontId="22" fillId="5" borderId="22" xfId="0" applyFont="1" applyFill="1" applyBorder="1" applyAlignment="1">
      <alignment horizontal="center" vertical="center" wrapText="1"/>
    </xf>
    <xf numFmtId="0" fontId="22" fillId="5" borderId="28" xfId="0" applyFont="1" applyFill="1" applyBorder="1" applyAlignment="1">
      <alignment horizontal="center" vertical="center" wrapText="1"/>
    </xf>
    <xf numFmtId="166" fontId="23" fillId="0" borderId="0" xfId="2" applyNumberFormat="1" applyFont="1" applyAlignment="1" applyProtection="1">
      <alignment horizontal="left"/>
    </xf>
    <xf numFmtId="0" fontId="22" fillId="5" borderId="19" xfId="0" applyFont="1" applyFill="1" applyBorder="1" applyAlignment="1">
      <alignment horizontal="center" vertical="center" wrapText="1"/>
    </xf>
    <xf numFmtId="0" fontId="22" fillId="5" borderId="21" xfId="0" applyFont="1" applyFill="1" applyBorder="1" applyAlignment="1">
      <alignment horizontal="center" vertical="center" wrapText="1"/>
    </xf>
    <xf numFmtId="0" fontId="22" fillId="5" borderId="25" xfId="0" applyFont="1" applyFill="1" applyBorder="1" applyAlignment="1">
      <alignment horizontal="center" vertical="center" wrapText="1"/>
    </xf>
    <xf numFmtId="0" fontId="22" fillId="5" borderId="27" xfId="0" applyFont="1" applyFill="1" applyBorder="1" applyAlignment="1">
      <alignment horizontal="center" vertical="center" wrapText="1"/>
    </xf>
    <xf numFmtId="3" fontId="22" fillId="5" borderId="22" xfId="3" applyNumberFormat="1" applyFont="1" applyFill="1" applyBorder="1" applyAlignment="1" applyProtection="1">
      <alignment horizontal="center" vertical="center" wrapText="1"/>
    </xf>
    <xf numFmtId="3" fontId="22" fillId="5" borderId="28" xfId="3" applyNumberFormat="1" applyFont="1" applyFill="1" applyBorder="1" applyAlignment="1" applyProtection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53" fillId="5" borderId="10" xfId="0" applyFont="1" applyFill="1" applyBorder="1" applyAlignment="1">
      <alignment horizontal="center" vertical="center" wrapText="1"/>
    </xf>
    <xf numFmtId="0" fontId="53" fillId="5" borderId="11" xfId="0" applyFont="1" applyFill="1" applyBorder="1" applyAlignment="1">
      <alignment horizontal="center" vertical="center" wrapText="1"/>
    </xf>
    <xf numFmtId="0" fontId="53" fillId="5" borderId="12" xfId="0" applyFont="1" applyFill="1" applyBorder="1" applyAlignment="1">
      <alignment horizontal="center" vertical="center" wrapText="1"/>
    </xf>
    <xf numFmtId="3" fontId="9" fillId="5" borderId="21" xfId="3" applyNumberFormat="1" applyFont="1" applyFill="1" applyBorder="1" applyAlignment="1" applyProtection="1">
      <alignment horizontal="center" vertical="center" wrapText="1"/>
    </xf>
    <xf numFmtId="3" fontId="9" fillId="5" borderId="27" xfId="3" applyNumberFormat="1" applyFont="1" applyFill="1" applyBorder="1" applyAlignment="1" applyProtection="1">
      <alignment horizontal="center" vertical="center" wrapText="1"/>
    </xf>
    <xf numFmtId="0" fontId="9" fillId="5" borderId="25" xfId="0" applyFont="1" applyFill="1" applyBorder="1" applyAlignment="1">
      <alignment horizontal="center" vertical="center"/>
    </xf>
    <xf numFmtId="0" fontId="9" fillId="5" borderId="26" xfId="0" applyFont="1" applyFill="1" applyBorder="1" applyAlignment="1">
      <alignment horizontal="center" vertical="center"/>
    </xf>
    <xf numFmtId="0" fontId="9" fillId="5" borderId="27" xfId="0" applyFont="1" applyFill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/>
    </xf>
    <xf numFmtId="0" fontId="9" fillId="5" borderId="28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center" vertical="center"/>
    </xf>
    <xf numFmtId="0" fontId="22" fillId="5" borderId="35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3" fontId="9" fillId="5" borderId="19" xfId="3" applyNumberFormat="1" applyFont="1" applyFill="1" applyBorder="1" applyAlignment="1" applyProtection="1">
      <alignment horizontal="center" vertical="center" wrapText="1"/>
    </xf>
    <xf numFmtId="3" fontId="9" fillId="5" borderId="25" xfId="3" applyNumberFormat="1" applyFont="1" applyFill="1" applyBorder="1" applyAlignment="1" applyProtection="1">
      <alignment horizontal="center" vertical="center" wrapText="1"/>
    </xf>
    <xf numFmtId="3" fontId="9" fillId="5" borderId="22" xfId="3" applyNumberFormat="1" applyFont="1" applyFill="1" applyBorder="1" applyAlignment="1" applyProtection="1">
      <alignment horizontal="center" vertical="center" wrapText="1"/>
    </xf>
    <xf numFmtId="3" fontId="9" fillId="5" borderId="28" xfId="3" applyNumberFormat="1" applyFont="1" applyFill="1" applyBorder="1" applyAlignment="1" applyProtection="1">
      <alignment horizontal="center" vertical="center" wrapText="1"/>
    </xf>
    <xf numFmtId="0" fontId="39" fillId="0" borderId="0" xfId="5" applyFont="1" applyAlignment="1" applyProtection="1">
      <alignment horizontal="left" vertical="top" wrapText="1"/>
    </xf>
    <xf numFmtId="0" fontId="39" fillId="0" borderId="7" xfId="5" applyFont="1" applyBorder="1" applyAlignment="1" applyProtection="1">
      <alignment horizontal="left" vertical="top" wrapText="1"/>
    </xf>
    <xf numFmtId="0" fontId="9" fillId="5" borderId="18" xfId="5" applyFont="1" applyFill="1" applyBorder="1" applyAlignment="1" applyProtection="1">
      <alignment horizontal="center" vertical="center"/>
    </xf>
    <xf numFmtId="0" fontId="9" fillId="5" borderId="24" xfId="5" applyFont="1" applyFill="1" applyBorder="1" applyAlignment="1" applyProtection="1">
      <alignment horizontal="center" vertical="center"/>
    </xf>
    <xf numFmtId="0" fontId="32" fillId="5" borderId="19" xfId="5" applyFont="1" applyFill="1" applyBorder="1" applyAlignment="1" applyProtection="1">
      <alignment horizontal="center"/>
    </xf>
    <xf numFmtId="0" fontId="32" fillId="5" borderId="20" xfId="5" applyFont="1" applyFill="1" applyBorder="1" applyAlignment="1" applyProtection="1">
      <alignment horizontal="center"/>
    </xf>
    <xf numFmtId="0" fontId="32" fillId="5" borderId="21" xfId="5" applyFont="1" applyFill="1" applyBorder="1" applyAlignment="1" applyProtection="1">
      <alignment horizontal="center"/>
    </xf>
    <xf numFmtId="0" fontId="9" fillId="5" borderId="22" xfId="5" applyFont="1" applyFill="1" applyBorder="1" applyAlignment="1" applyProtection="1">
      <alignment horizontal="center" vertical="center"/>
    </xf>
    <xf numFmtId="0" fontId="9" fillId="5" borderId="28" xfId="5" applyFont="1" applyFill="1" applyBorder="1" applyAlignment="1" applyProtection="1">
      <alignment horizontal="center" vertical="center"/>
    </xf>
    <xf numFmtId="0" fontId="1" fillId="5" borderId="25" xfId="5" applyFont="1" applyFill="1" applyBorder="1" applyAlignment="1" applyProtection="1">
      <alignment horizontal="center" vertical="center"/>
    </xf>
    <xf numFmtId="0" fontId="1" fillId="5" borderId="26" xfId="5" applyFont="1" applyFill="1" applyBorder="1" applyAlignment="1" applyProtection="1">
      <alignment horizontal="center" vertical="center"/>
    </xf>
    <xf numFmtId="0" fontId="1" fillId="5" borderId="27" xfId="5" applyFont="1" applyFill="1" applyBorder="1" applyAlignment="1" applyProtection="1">
      <alignment horizontal="center" vertical="center"/>
    </xf>
    <xf numFmtId="0" fontId="33" fillId="5" borderId="34" xfId="0" applyFont="1" applyFill="1" applyBorder="1" applyAlignment="1" applyProtection="1">
      <alignment horizontal="center" vertical="center" wrapText="1"/>
      <protection locked="0"/>
    </xf>
    <xf numFmtId="0" fontId="33" fillId="5" borderId="11" xfId="0" applyFont="1" applyFill="1" applyBorder="1" applyAlignment="1" applyProtection="1">
      <alignment horizontal="center" vertical="center" wrapText="1"/>
      <protection locked="0"/>
    </xf>
    <xf numFmtId="0" fontId="33" fillId="5" borderId="13" xfId="0" applyFont="1" applyFill="1" applyBorder="1" applyAlignment="1" applyProtection="1">
      <alignment horizontal="center" vertical="center" wrapText="1"/>
      <protection locked="0"/>
    </xf>
    <xf numFmtId="169" fontId="23" fillId="0" borderId="0" xfId="3" applyNumberFormat="1" applyFont="1" applyAlignment="1" applyProtection="1">
      <alignment horizontal="left"/>
    </xf>
    <xf numFmtId="0" fontId="9" fillId="5" borderId="19" xfId="5" applyFont="1" applyFill="1" applyBorder="1" applyAlignment="1" applyProtection="1">
      <alignment horizontal="center" vertical="center"/>
    </xf>
    <xf numFmtId="0" fontId="9" fillId="5" borderId="21" xfId="5" applyFont="1" applyFill="1" applyBorder="1" applyAlignment="1" applyProtection="1">
      <alignment horizontal="center" vertical="center"/>
    </xf>
    <xf numFmtId="0" fontId="9" fillId="5" borderId="25" xfId="5" applyFont="1" applyFill="1" applyBorder="1" applyAlignment="1" applyProtection="1">
      <alignment horizontal="center" vertical="center"/>
    </xf>
    <xf numFmtId="0" fontId="9" fillId="5" borderId="27" xfId="5" applyFont="1" applyFill="1" applyBorder="1" applyAlignment="1" applyProtection="1">
      <alignment horizontal="center" vertical="center"/>
    </xf>
    <xf numFmtId="3" fontId="1" fillId="5" borderId="23" xfId="9" applyNumberFormat="1" applyFont="1" applyFill="1" applyBorder="1" applyAlignment="1" applyProtection="1">
      <alignment horizontal="center" vertical="center" wrapText="1"/>
    </xf>
    <xf numFmtId="3" fontId="1" fillId="5" borderId="29" xfId="9" applyNumberFormat="1" applyFont="1" applyFill="1" applyBorder="1" applyAlignment="1" applyProtection="1">
      <alignment horizontal="center" vertical="center" wrapText="1"/>
    </xf>
    <xf numFmtId="166" fontId="52" fillId="0" borderId="0" xfId="0" applyNumberFormat="1" applyFont="1" applyAlignment="1">
      <alignment vertical="top"/>
    </xf>
    <xf numFmtId="166" fontId="31" fillId="0" borderId="0" xfId="0" applyNumberFormat="1" applyFont="1" applyAlignment="1">
      <alignment horizontal="left" vertical="center"/>
    </xf>
    <xf numFmtId="0" fontId="28" fillId="4" borderId="0" xfId="0" applyFont="1" applyFill="1" applyBorder="1" applyAlignment="1">
      <alignment horizontal="right"/>
    </xf>
    <xf numFmtId="0" fontId="24" fillId="5" borderId="15" xfId="0" applyFont="1" applyFill="1" applyBorder="1" applyAlignment="1">
      <alignment horizontal="right" vertical="center"/>
    </xf>
    <xf numFmtId="0" fontId="28" fillId="4" borderId="1" xfId="0" applyFont="1" applyFill="1" applyBorder="1" applyAlignment="1">
      <alignment horizontal="right"/>
    </xf>
    <xf numFmtId="41" fontId="14" fillId="0" borderId="25" xfId="6" applyFont="1" applyBorder="1">
      <alignment vertical="top"/>
      <protection locked="0"/>
    </xf>
    <xf numFmtId="0" fontId="9" fillId="0" borderId="6" xfId="1" applyFont="1" applyBorder="1" applyAlignment="1" applyProtection="1">
      <alignment horizontal="center"/>
    </xf>
  </cellXfs>
  <cellStyles count="13">
    <cellStyle name="Comma" xfId="2" builtinId="3"/>
    <cellStyle name="Comma [0]" xfId="6" builtinId="6"/>
    <cellStyle name="Comma [0] 2" xfId="10" xr:uid="{62A005D2-4337-48A0-B5F6-8F2F4E7B638D}"/>
    <cellStyle name="Comma 2" xfId="9" xr:uid="{00000000-0005-0000-0000-00000A000000}"/>
    <cellStyle name="Comma 2 2" xfId="3" xr:uid="{00000000-0005-0000-0000-000003000000}"/>
    <cellStyle name="Comma 2 2 3" xfId="8" xr:uid="{00000000-0005-0000-0000-000009000000}"/>
    <cellStyle name="Comma 3" xfId="11" xr:uid="{E8B4603C-6D72-4B75-B0D6-4070E1AB4075}"/>
    <cellStyle name="Normal" xfId="0" builtinId="0"/>
    <cellStyle name="Normal 10" xfId="5" xr:uid="{00000000-0005-0000-0000-000006000000}"/>
    <cellStyle name="Normal 10 2" xfId="4" xr:uid="{00000000-0005-0000-0000-000005000000}"/>
    <cellStyle name="Normal 10 2 2" xfId="7" xr:uid="{00000000-0005-0000-0000-000008000000}"/>
    <cellStyle name="Normal 2" xfId="1" xr:uid="{00000000-0005-0000-0000-000001000000}"/>
    <cellStyle name="Normal 3" xfId="12" xr:uid="{B2821CB2-13B1-413F-9FF4-B78763344C19}"/>
  </cellStyles>
  <dxfs count="0"/>
  <tableStyles count="0" defaultTableStyle="TableStyleMedium2" defaultPivotStyle="PivotStyleLight16"/>
  <colors>
    <mruColors>
      <color rgb="FF9A7500"/>
      <color rgb="FFCC9900"/>
      <color rgb="FF0066FF"/>
      <color rgb="FF0000FF"/>
      <color rgb="FFFADF62"/>
      <color rgb="FF1FB334"/>
      <color rgb="FF97EDA3"/>
      <color rgb="FF77F1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Relationship Id="rId22" Type="http://www.wps.cn/officeDocument/2020/cellImage" Target="NUL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0.%20QSPACE\118.%20Daikin%20Surabaya\Tender\KIRIM\04_EE_Fitout_Daikin%20Surabaya_Qspace_18.03.2024.xlsx" TargetMode="External"/><Relationship Id="rId1" Type="http://schemas.openxmlformats.org/officeDocument/2006/relationships/externalLinkPath" Target="file:///D:\0.%20QSPACE\118.%20Daikin%20Surabaya\Tender\BQ\04_EE_Fitout_Daikin%20Surabaya_Qspace_18.03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er"/>
      <sheetName val="Recap"/>
      <sheetName val="I.Prelim"/>
      <sheetName val="II.Int"/>
      <sheetName val="III.spec lamp Lounge"/>
      <sheetName val="III.Fur"/>
      <sheetName val="IV.Sys"/>
      <sheetName val="V.Accs"/>
      <sheetName val="VI.Toilet"/>
      <sheetName val="FACADE"/>
      <sheetName val="Other Works"/>
      <sheetName val="Alternative"/>
      <sheetName val="Additional Item"/>
    </sheetNames>
    <sheetDataSet>
      <sheetData sheetId="0"/>
      <sheetData sheetId="1">
        <row r="4">
          <cell r="E4" t="str">
            <v>:  DESIGN INTERIOR FIT-OUT DAIKIN OFFICE</v>
          </cell>
        </row>
      </sheetData>
      <sheetData sheetId="2">
        <row r="2">
          <cell r="G2">
            <v>45343</v>
          </cell>
        </row>
      </sheetData>
      <sheetData sheetId="3">
        <row r="2">
          <cell r="M2">
            <v>45343</v>
          </cell>
        </row>
      </sheetData>
      <sheetData sheetId="4"/>
      <sheetData sheetId="5">
        <row r="3">
          <cell r="M3" t="str">
            <v>03 -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B3:I44"/>
  <sheetViews>
    <sheetView view="pageBreakPreview" topLeftCell="A12" zoomScale="90" zoomScaleNormal="100" zoomScaleSheetLayoutView="90" workbookViewId="0">
      <selection activeCell="G31" sqref="G31"/>
    </sheetView>
  </sheetViews>
  <sheetFormatPr defaultColWidth="8.88671875" defaultRowHeight="13.2"/>
  <cols>
    <col min="1" max="1" width="4.6640625" style="1" customWidth="1"/>
    <col min="2" max="9" width="8.88671875" style="1"/>
    <col min="10" max="10" width="2.6640625" style="1" customWidth="1"/>
    <col min="11" max="16384" width="8.88671875" style="1"/>
  </cols>
  <sheetData>
    <row r="3" spans="2:9" ht="30">
      <c r="C3" s="602" t="s">
        <v>131</v>
      </c>
      <c r="D3" s="602"/>
      <c r="E3" s="602"/>
      <c r="F3" s="602"/>
      <c r="G3" s="602"/>
      <c r="H3" s="602"/>
    </row>
    <row r="4" spans="2:9" ht="6.9" customHeight="1"/>
    <row r="5" spans="2:9" s="2" customFormat="1" ht="25.2" customHeight="1">
      <c r="C5" s="604" t="s">
        <v>119</v>
      </c>
      <c r="D5" s="604"/>
      <c r="E5" s="604"/>
      <c r="F5" s="604"/>
      <c r="G5" s="604"/>
      <c r="H5" s="604"/>
      <c r="I5" s="1"/>
    </row>
    <row r="6" spans="2:9" ht="19.95" customHeight="1">
      <c r="C6" s="603"/>
      <c r="D6" s="603"/>
      <c r="E6" s="603"/>
      <c r="F6" s="603"/>
      <c r="G6" s="603"/>
      <c r="H6" s="603"/>
    </row>
    <row r="9" spans="2:9" ht="15" customHeight="1">
      <c r="D9" s="605" t="s">
        <v>59</v>
      </c>
      <c r="E9" s="605"/>
      <c r="F9" s="605"/>
      <c r="G9" s="605"/>
    </row>
    <row r="10" spans="2:9" ht="17.399999999999999" customHeight="1">
      <c r="B10" s="601" t="s">
        <v>418</v>
      </c>
      <c r="C10" s="601"/>
      <c r="D10" s="601"/>
      <c r="E10" s="601"/>
      <c r="F10" s="601"/>
      <c r="G10" s="601"/>
      <c r="H10" s="601"/>
      <c r="I10" s="601"/>
    </row>
    <row r="11" spans="2:9" s="3" customFormat="1" ht="17.399999999999999" customHeight="1">
      <c r="B11" s="601" t="s">
        <v>419</v>
      </c>
      <c r="C11" s="601"/>
      <c r="D11" s="601"/>
      <c r="E11" s="601"/>
      <c r="F11" s="601"/>
      <c r="G11" s="601"/>
      <c r="H11" s="601"/>
      <c r="I11" s="601"/>
    </row>
    <row r="12" spans="2:9" ht="17.399999999999999" customHeight="1">
      <c r="B12" s="601"/>
      <c r="C12" s="601"/>
      <c r="D12" s="601"/>
      <c r="E12" s="601"/>
      <c r="F12" s="601"/>
      <c r="G12" s="601"/>
      <c r="H12" s="601"/>
      <c r="I12" s="601"/>
    </row>
    <row r="13" spans="2:9" ht="15" customHeight="1">
      <c r="B13" s="4"/>
      <c r="C13" s="4"/>
      <c r="D13" s="4"/>
      <c r="E13" s="4"/>
      <c r="F13" s="4"/>
      <c r="G13" s="4"/>
      <c r="H13" s="4"/>
      <c r="I13" s="4"/>
    </row>
    <row r="14" spans="2:9" ht="15" customHeight="1">
      <c r="B14" s="4"/>
      <c r="C14" s="4"/>
      <c r="D14" s="4"/>
      <c r="E14" s="4"/>
      <c r="F14" s="4"/>
      <c r="G14" s="4"/>
      <c r="H14" s="4"/>
      <c r="I14" s="4"/>
    </row>
    <row r="15" spans="2:9" ht="18" customHeight="1">
      <c r="B15" s="603" t="s">
        <v>154</v>
      </c>
      <c r="C15" s="603"/>
      <c r="D15" s="603"/>
      <c r="E15" s="603"/>
      <c r="F15" s="603"/>
      <c r="G15" s="603"/>
      <c r="H15" s="603"/>
      <c r="I15" s="603"/>
    </row>
    <row r="16" spans="2:9" s="3" customFormat="1" ht="14.25" customHeight="1">
      <c r="C16" s="5"/>
      <c r="D16" s="5"/>
      <c r="E16" s="5"/>
      <c r="F16" s="5"/>
      <c r="G16" s="5"/>
      <c r="H16" s="5"/>
      <c r="I16" s="6"/>
    </row>
    <row r="17" spans="3:9" s="3" customFormat="1" ht="14.25" customHeight="1">
      <c r="C17" s="5"/>
      <c r="D17" s="5"/>
      <c r="E17" s="5"/>
      <c r="F17" s="5"/>
      <c r="G17" s="5"/>
      <c r="H17" s="5"/>
      <c r="I17" s="6"/>
    </row>
    <row r="18" spans="3:9" s="3" customFormat="1" ht="14.25" customHeight="1">
      <c r="C18" s="5"/>
      <c r="D18" s="5"/>
      <c r="E18" s="5"/>
      <c r="F18" s="5"/>
      <c r="G18" s="5"/>
      <c r="H18" s="5"/>
      <c r="I18" s="6"/>
    </row>
    <row r="19" spans="3:9">
      <c r="D19" s="600" t="s">
        <v>423</v>
      </c>
      <c r="E19" s="600"/>
      <c r="F19" s="600"/>
      <c r="G19" s="600"/>
    </row>
    <row r="21" spans="3:9" ht="15" customHeight="1">
      <c r="D21" s="595" t="s">
        <v>420</v>
      </c>
      <c r="E21" s="595"/>
      <c r="F21" s="595"/>
      <c r="G21" s="595"/>
    </row>
    <row r="23" spans="3:9">
      <c r="H23" s="7"/>
      <c r="I23" s="7"/>
    </row>
    <row r="24" spans="3:9">
      <c r="D24" s="598" t="s">
        <v>60</v>
      </c>
      <c r="E24" s="598"/>
      <c r="F24" s="598"/>
      <c r="G24" s="598"/>
      <c r="H24" s="7"/>
      <c r="I24" s="7"/>
    </row>
    <row r="25" spans="3:9">
      <c r="H25" s="7"/>
      <c r="I25" s="7"/>
    </row>
    <row r="26" spans="3:9">
      <c r="D26" s="596" t="s">
        <v>421</v>
      </c>
      <c r="E26" s="596"/>
      <c r="F26" s="596"/>
      <c r="G26" s="596"/>
      <c r="H26" s="7"/>
      <c r="I26" s="7"/>
    </row>
    <row r="27" spans="3:9">
      <c r="H27" s="7"/>
      <c r="I27" s="7"/>
    </row>
    <row r="28" spans="3:9">
      <c r="D28" s="7"/>
      <c r="E28" s="7"/>
      <c r="F28" s="7"/>
      <c r="G28" s="7"/>
      <c r="H28" s="7"/>
      <c r="I28" s="7"/>
    </row>
    <row r="29" spans="3:9">
      <c r="D29" s="7"/>
      <c r="E29" s="7"/>
      <c r="F29" s="7"/>
      <c r="G29" s="7"/>
      <c r="H29" s="7"/>
      <c r="I29" s="7"/>
    </row>
    <row r="30" spans="3:9">
      <c r="H30" s="7"/>
      <c r="I30" s="7"/>
    </row>
    <row r="31" spans="3:9">
      <c r="H31" s="7"/>
      <c r="I31" s="7"/>
    </row>
    <row r="32" spans="3:9">
      <c r="H32" s="7"/>
      <c r="I32" s="7"/>
    </row>
    <row r="33" spans="3:9">
      <c r="H33" s="7"/>
      <c r="I33" s="7"/>
    </row>
    <row r="34" spans="3:9">
      <c r="D34" s="7"/>
      <c r="E34" s="7"/>
      <c r="F34" s="7"/>
      <c r="G34" s="7"/>
      <c r="H34" s="7"/>
      <c r="I34" s="7"/>
    </row>
    <row r="35" spans="3:9">
      <c r="D35" s="597" t="s">
        <v>130</v>
      </c>
      <c r="E35" s="597"/>
      <c r="F35" s="597"/>
      <c r="G35" s="597"/>
      <c r="H35" s="7"/>
      <c r="I35" s="7"/>
    </row>
    <row r="36" spans="3:9">
      <c r="E36" s="8"/>
    </row>
    <row r="37" spans="3:9">
      <c r="H37" s="9"/>
      <c r="I37" s="9"/>
    </row>
    <row r="38" spans="3:9">
      <c r="H38" s="9"/>
      <c r="I38" s="9"/>
    </row>
    <row r="39" spans="3:9">
      <c r="D39" s="596" t="s">
        <v>422</v>
      </c>
      <c r="E39" s="596"/>
      <c r="F39" s="596"/>
      <c r="G39" s="596"/>
    </row>
    <row r="40" spans="3:9" ht="14.4" customHeight="1">
      <c r="C40" s="599"/>
      <c r="D40" s="599"/>
      <c r="E40" s="599"/>
      <c r="F40" s="599"/>
      <c r="G40" s="599"/>
      <c r="H40" s="599"/>
    </row>
    <row r="41" spans="3:9">
      <c r="C41" s="10"/>
      <c r="D41" s="594"/>
      <c r="E41" s="594"/>
      <c r="F41" s="594"/>
      <c r="G41" s="594"/>
    </row>
    <row r="42" spans="3:9">
      <c r="C42" s="10"/>
      <c r="D42" s="594"/>
      <c r="E42" s="594"/>
      <c r="F42" s="594"/>
      <c r="G42" s="594"/>
    </row>
    <row r="43" spans="3:9">
      <c r="C43" s="8"/>
      <c r="G43" s="8"/>
    </row>
    <row r="44" spans="3:9">
      <c r="G44" s="11"/>
    </row>
  </sheetData>
  <mergeCells count="17">
    <mergeCell ref="D19:G19"/>
    <mergeCell ref="D41:G41"/>
    <mergeCell ref="B10:I10"/>
    <mergeCell ref="B11:I11"/>
    <mergeCell ref="C3:H3"/>
    <mergeCell ref="B15:I15"/>
    <mergeCell ref="C5:H5"/>
    <mergeCell ref="D9:G9"/>
    <mergeCell ref="C6:H6"/>
    <mergeCell ref="B12:I12"/>
    <mergeCell ref="D42:G42"/>
    <mergeCell ref="D21:G21"/>
    <mergeCell ref="D39:G39"/>
    <mergeCell ref="D35:G35"/>
    <mergeCell ref="D26:G26"/>
    <mergeCell ref="D24:G24"/>
    <mergeCell ref="C40:H40"/>
  </mergeCells>
  <pageMargins left="0.39370078740157483" right="0" top="0.39370078740157483" bottom="0.19685039370078741" header="0" footer="0"/>
  <pageSetup paperSize="9" scale="12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17260-6678-4990-91E4-886CC642BA01}">
  <sheetPr>
    <tabColor rgb="FF9A7500"/>
  </sheetPr>
  <dimension ref="A1:EW46"/>
  <sheetViews>
    <sheetView zoomScale="85" zoomScaleNormal="85" zoomScaleSheetLayoutView="100" workbookViewId="0">
      <selection activeCell="D20" sqref="D20"/>
    </sheetView>
  </sheetViews>
  <sheetFormatPr defaultColWidth="10" defaultRowHeight="14.4"/>
  <cols>
    <col min="1" max="2" width="5.6640625" customWidth="1"/>
    <col min="3" max="3" width="13.6640625" customWidth="1"/>
    <col min="4" max="4" width="47.44140625" customWidth="1"/>
    <col min="5" max="5" width="7.6640625" customWidth="1"/>
    <col min="6" max="6" width="7.6640625" style="122" customWidth="1"/>
    <col min="7" max="7" width="6.6640625" customWidth="1"/>
    <col min="8" max="9" width="10.44140625" customWidth="1"/>
    <col min="10" max="12" width="13.6640625" customWidth="1"/>
    <col min="13" max="13" width="14.33203125" bestFit="1" customWidth="1"/>
  </cols>
  <sheetData>
    <row r="1" spans="1:153" s="14" customFormat="1" ht="15" customHeight="1">
      <c r="A1" s="61" t="s">
        <v>74</v>
      </c>
      <c r="B1" s="23"/>
      <c r="C1" s="62"/>
      <c r="D1" s="62"/>
      <c r="E1" s="63"/>
      <c r="F1" s="123"/>
      <c r="G1" s="62"/>
      <c r="H1" s="62"/>
      <c r="I1" s="62"/>
    </row>
    <row r="2" spans="1:153" s="14" customFormat="1" ht="13.2" customHeight="1">
      <c r="A2" s="64" t="s">
        <v>76</v>
      </c>
      <c r="B2" s="65"/>
      <c r="C2" s="66"/>
      <c r="D2" s="67" t="str">
        <f>Recap!E4</f>
        <v>:  DESIGN INTERIOR FIT-OUT BPDP KELAPA SAWIT</v>
      </c>
      <c r="F2" s="123"/>
      <c r="G2" s="250"/>
      <c r="H2" s="250"/>
      <c r="I2" s="250"/>
      <c r="J2" s="623"/>
      <c r="K2" s="623"/>
      <c r="L2" s="623"/>
      <c r="M2" s="623"/>
    </row>
    <row r="3" spans="1:153" s="14" customFormat="1" ht="13.2" customHeight="1">
      <c r="A3" s="71" t="s">
        <v>88</v>
      </c>
      <c r="B3" s="66"/>
      <c r="C3" s="66"/>
      <c r="D3" s="30" t="s">
        <v>396</v>
      </c>
      <c r="F3" s="123"/>
      <c r="G3" s="253"/>
      <c r="H3" s="253"/>
      <c r="I3" s="253"/>
      <c r="J3" s="124"/>
      <c r="K3" s="124"/>
      <c r="L3" s="124"/>
      <c r="M3" s="31"/>
    </row>
    <row r="4" spans="1:153" s="97" customFormat="1" ht="4.95" customHeight="1" thickBot="1">
      <c r="A4" s="125"/>
      <c r="B4" s="125"/>
      <c r="C4" s="126"/>
      <c r="D4" s="126"/>
      <c r="E4" s="127"/>
      <c r="F4" s="128"/>
      <c r="G4" s="125"/>
      <c r="H4" s="125"/>
      <c r="I4" s="125"/>
      <c r="J4" s="129"/>
      <c r="K4" s="129"/>
      <c r="L4" s="129"/>
      <c r="M4" s="129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6"/>
      <c r="CC4" s="116"/>
      <c r="CD4" s="116"/>
      <c r="CE4" s="116"/>
      <c r="CF4" s="116"/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6"/>
      <c r="DA4" s="116"/>
      <c r="DB4" s="116"/>
      <c r="DC4" s="116"/>
      <c r="DD4" s="116"/>
      <c r="DE4" s="116"/>
      <c r="DF4" s="116"/>
      <c r="DG4" s="116"/>
      <c r="DH4" s="116"/>
      <c r="DI4" s="116"/>
      <c r="DJ4" s="116"/>
      <c r="DK4" s="116"/>
      <c r="DL4" s="116"/>
      <c r="DM4" s="116"/>
      <c r="DN4" s="116"/>
      <c r="DO4" s="116"/>
      <c r="DP4" s="116"/>
      <c r="DQ4" s="116"/>
      <c r="DR4" s="116"/>
      <c r="DS4" s="116"/>
      <c r="DT4" s="116"/>
      <c r="DU4" s="116"/>
      <c r="DV4" s="116"/>
      <c r="DW4" s="116"/>
      <c r="DX4" s="116"/>
      <c r="DY4" s="116"/>
      <c r="DZ4" s="116"/>
      <c r="EA4" s="116"/>
      <c r="EB4" s="116"/>
      <c r="EC4" s="116"/>
      <c r="ED4" s="116"/>
      <c r="EE4" s="116"/>
      <c r="EF4" s="116"/>
      <c r="EG4" s="116"/>
      <c r="EH4" s="116"/>
      <c r="EI4" s="116"/>
      <c r="EJ4" s="116"/>
      <c r="EK4" s="116"/>
      <c r="EL4" s="116"/>
      <c r="EM4" s="116"/>
      <c r="EN4" s="116"/>
      <c r="EO4" s="116"/>
      <c r="EP4" s="116"/>
      <c r="EQ4" s="116"/>
      <c r="ER4" s="116"/>
      <c r="ES4" s="116"/>
      <c r="ET4" s="116"/>
      <c r="EU4" s="116"/>
      <c r="EV4" s="116"/>
      <c r="EW4" s="116"/>
    </row>
    <row r="5" spans="1:153" s="71" customFormat="1" ht="13.2" customHeight="1">
      <c r="A5" s="643" t="s">
        <v>90</v>
      </c>
      <c r="B5" s="645" t="s">
        <v>10</v>
      </c>
      <c r="C5" s="646"/>
      <c r="D5" s="647"/>
      <c r="E5" s="633" t="s">
        <v>83</v>
      </c>
      <c r="F5" s="624" t="s">
        <v>375</v>
      </c>
      <c r="G5" s="624" t="s">
        <v>215</v>
      </c>
      <c r="H5" s="633" t="s">
        <v>657</v>
      </c>
      <c r="I5" s="633" t="s">
        <v>658</v>
      </c>
      <c r="J5" s="633" t="s">
        <v>213</v>
      </c>
      <c r="K5" s="650" t="s">
        <v>659</v>
      </c>
      <c r="L5" s="652" t="s">
        <v>660</v>
      </c>
      <c r="M5" s="638" t="s">
        <v>214</v>
      </c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9"/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</row>
    <row r="6" spans="1:153" s="71" customFormat="1" ht="13.2" customHeight="1">
      <c r="A6" s="644"/>
      <c r="B6" s="640" t="s">
        <v>13</v>
      </c>
      <c r="C6" s="641"/>
      <c r="D6" s="642"/>
      <c r="E6" s="634"/>
      <c r="F6" s="625"/>
      <c r="G6" s="625"/>
      <c r="H6" s="634"/>
      <c r="I6" s="634"/>
      <c r="J6" s="634"/>
      <c r="K6" s="651"/>
      <c r="L6" s="653"/>
      <c r="M6" s="6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</row>
    <row r="7" spans="1:153" s="276" customFormat="1" ht="30" customHeight="1" thickBot="1">
      <c r="A7" s="635" t="s">
        <v>212</v>
      </c>
      <c r="B7" s="636"/>
      <c r="C7" s="636"/>
      <c r="D7" s="636"/>
      <c r="E7" s="636"/>
      <c r="F7" s="636"/>
      <c r="G7" s="636"/>
      <c r="H7" s="636"/>
      <c r="I7" s="636"/>
      <c r="J7" s="636"/>
      <c r="K7" s="636"/>
      <c r="L7" s="636"/>
      <c r="M7" s="637"/>
      <c r="N7" s="285"/>
      <c r="O7" s="285"/>
      <c r="P7" s="285"/>
      <c r="Q7" s="285"/>
      <c r="R7" s="285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5"/>
      <c r="BF7" s="285"/>
      <c r="BG7" s="285"/>
      <c r="BH7" s="285"/>
      <c r="BI7" s="285"/>
      <c r="BJ7" s="285"/>
      <c r="BK7" s="285"/>
      <c r="BL7" s="285"/>
      <c r="BM7" s="285"/>
      <c r="BN7" s="285"/>
      <c r="BO7" s="285"/>
      <c r="BP7" s="285"/>
      <c r="BQ7" s="285"/>
      <c r="BR7" s="285"/>
      <c r="BS7" s="285"/>
      <c r="BT7" s="285"/>
      <c r="BU7" s="285"/>
      <c r="BV7" s="285"/>
      <c r="BW7" s="285"/>
      <c r="BX7" s="285"/>
      <c r="BY7" s="285"/>
      <c r="BZ7" s="285"/>
      <c r="CA7" s="285"/>
      <c r="CB7" s="285"/>
      <c r="CC7" s="285"/>
      <c r="CD7" s="285"/>
      <c r="CE7" s="285"/>
      <c r="CF7" s="285"/>
      <c r="CG7" s="285"/>
      <c r="CH7" s="285"/>
      <c r="CI7" s="285"/>
      <c r="CJ7" s="285"/>
      <c r="CK7" s="285"/>
      <c r="CL7" s="285"/>
      <c r="CM7" s="285"/>
      <c r="CN7" s="285"/>
      <c r="CO7" s="285"/>
      <c r="CP7" s="285"/>
      <c r="CQ7" s="285"/>
      <c r="CR7" s="285"/>
      <c r="CS7" s="285"/>
      <c r="CT7" s="285"/>
      <c r="CU7" s="285"/>
      <c r="CV7" s="285"/>
      <c r="CW7" s="285"/>
      <c r="CX7" s="285"/>
      <c r="CY7" s="285"/>
      <c r="CZ7" s="285"/>
      <c r="DA7" s="285"/>
      <c r="DB7" s="285"/>
      <c r="DC7" s="285"/>
      <c r="DD7" s="285"/>
      <c r="DE7" s="285"/>
      <c r="DF7" s="285"/>
      <c r="DG7" s="285"/>
      <c r="DH7" s="285"/>
      <c r="DI7" s="285"/>
      <c r="DJ7" s="285"/>
      <c r="DK7" s="285"/>
      <c r="DL7" s="285"/>
      <c r="DM7" s="285"/>
      <c r="DN7" s="285"/>
      <c r="DO7" s="285"/>
      <c r="DP7" s="285"/>
      <c r="DQ7" s="285"/>
      <c r="DR7" s="285"/>
      <c r="DS7" s="285"/>
      <c r="DT7" s="285"/>
      <c r="DU7" s="285"/>
      <c r="DV7" s="285"/>
      <c r="DW7" s="285"/>
      <c r="DX7" s="285"/>
      <c r="DY7" s="285"/>
      <c r="DZ7" s="285"/>
      <c r="EA7" s="285"/>
      <c r="EB7" s="285"/>
      <c r="EC7" s="285"/>
      <c r="ED7" s="285"/>
      <c r="EE7" s="285"/>
      <c r="EF7" s="285"/>
      <c r="EG7" s="285"/>
      <c r="EH7" s="285"/>
      <c r="EI7" s="285"/>
      <c r="EJ7" s="285"/>
      <c r="EK7" s="285"/>
      <c r="EL7" s="285"/>
      <c r="EM7" s="285"/>
      <c r="EN7" s="285"/>
      <c r="EO7" s="285"/>
      <c r="EP7" s="285"/>
      <c r="EQ7" s="285"/>
      <c r="ER7" s="285"/>
      <c r="ES7" s="285"/>
      <c r="ET7" s="285"/>
      <c r="EU7" s="285"/>
      <c r="EV7" s="285"/>
      <c r="EW7" s="285"/>
    </row>
    <row r="8" spans="1:153" s="276" customFormat="1" ht="7.95" customHeight="1" thickBot="1">
      <c r="A8" s="500"/>
      <c r="B8" s="323"/>
      <c r="C8" s="323"/>
      <c r="D8" s="323"/>
      <c r="E8" s="323"/>
      <c r="F8" s="323"/>
      <c r="G8" s="323"/>
      <c r="H8" s="323"/>
      <c r="I8" s="323"/>
      <c r="J8" s="323"/>
      <c r="K8" s="323"/>
      <c r="L8" s="323"/>
      <c r="M8" s="480"/>
      <c r="N8" s="285"/>
      <c r="O8" s="285"/>
      <c r="P8" s="285"/>
      <c r="Q8" s="285"/>
      <c r="R8" s="285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5"/>
      <c r="BF8" s="285"/>
      <c r="BG8" s="285"/>
      <c r="BH8" s="285"/>
      <c r="BI8" s="285"/>
      <c r="BJ8" s="285"/>
      <c r="BK8" s="285"/>
      <c r="BL8" s="285"/>
      <c r="BM8" s="285"/>
      <c r="BN8" s="285"/>
      <c r="BO8" s="285"/>
      <c r="BP8" s="285"/>
      <c r="BQ8" s="285"/>
      <c r="BR8" s="285"/>
      <c r="BS8" s="285"/>
      <c r="BT8" s="285"/>
      <c r="BU8" s="285"/>
      <c r="BV8" s="285"/>
      <c r="BW8" s="285"/>
      <c r="BX8" s="285"/>
      <c r="BY8" s="285"/>
      <c r="BZ8" s="285"/>
      <c r="CA8" s="285"/>
      <c r="CB8" s="285"/>
      <c r="CC8" s="285"/>
      <c r="CD8" s="285"/>
      <c r="CE8" s="285"/>
      <c r="CF8" s="285"/>
      <c r="CG8" s="285"/>
      <c r="CH8" s="285"/>
      <c r="CI8" s="285"/>
      <c r="CJ8" s="285"/>
      <c r="CK8" s="285"/>
      <c r="CL8" s="285"/>
      <c r="CM8" s="285"/>
      <c r="CN8" s="285"/>
      <c r="CO8" s="285"/>
      <c r="CP8" s="285"/>
      <c r="CQ8" s="285"/>
      <c r="CR8" s="285"/>
      <c r="CS8" s="285"/>
      <c r="CT8" s="285"/>
      <c r="CU8" s="285"/>
      <c r="CV8" s="285"/>
      <c r="CW8" s="285"/>
      <c r="CX8" s="285"/>
      <c r="CY8" s="285"/>
      <c r="CZ8" s="285"/>
      <c r="DA8" s="285"/>
      <c r="DB8" s="285"/>
      <c r="DC8" s="285"/>
      <c r="DD8" s="285"/>
      <c r="DE8" s="285"/>
      <c r="DF8" s="285"/>
      <c r="DG8" s="285"/>
      <c r="DH8" s="285"/>
      <c r="DI8" s="285"/>
      <c r="DJ8" s="285"/>
      <c r="DK8" s="285"/>
      <c r="DL8" s="285"/>
      <c r="DM8" s="285"/>
      <c r="DN8" s="285"/>
      <c r="DO8" s="285"/>
      <c r="DP8" s="285"/>
      <c r="DQ8" s="285"/>
      <c r="DR8" s="285"/>
      <c r="DS8" s="285"/>
      <c r="DT8" s="285"/>
      <c r="DU8" s="285"/>
      <c r="DV8" s="285"/>
      <c r="DW8" s="285"/>
      <c r="DX8" s="285"/>
      <c r="DY8" s="285"/>
      <c r="DZ8" s="285"/>
      <c r="EA8" s="285"/>
      <c r="EB8" s="285"/>
      <c r="EC8" s="285"/>
      <c r="ED8" s="285"/>
      <c r="EE8" s="285"/>
      <c r="EF8" s="285"/>
      <c r="EG8" s="285"/>
      <c r="EH8" s="285"/>
      <c r="EI8" s="285"/>
      <c r="EJ8" s="285"/>
      <c r="EK8" s="285"/>
      <c r="EL8" s="285"/>
      <c r="EM8" s="285"/>
      <c r="EN8" s="285"/>
      <c r="EO8" s="285"/>
      <c r="EP8" s="285"/>
      <c r="EQ8" s="285"/>
      <c r="ER8" s="285"/>
      <c r="ES8" s="285"/>
      <c r="ET8" s="285"/>
      <c r="EU8" s="285"/>
      <c r="EV8" s="285"/>
      <c r="EW8" s="285"/>
    </row>
    <row r="9" spans="1:153" s="97" customFormat="1" ht="18" customHeight="1">
      <c r="A9" s="501" t="s">
        <v>6</v>
      </c>
      <c r="B9" s="131" t="s">
        <v>397</v>
      </c>
      <c r="C9" s="132"/>
      <c r="D9" s="133"/>
      <c r="E9" s="134"/>
      <c r="F9" s="249"/>
      <c r="G9" s="254"/>
      <c r="H9" s="254"/>
      <c r="I9" s="254"/>
      <c r="J9" s="134"/>
      <c r="K9" s="460"/>
      <c r="L9" s="460"/>
      <c r="M9" s="134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6"/>
      <c r="BK9" s="116"/>
      <c r="BL9" s="116"/>
      <c r="BM9" s="116"/>
      <c r="BN9" s="116"/>
      <c r="BO9" s="116"/>
      <c r="BP9" s="116"/>
      <c r="BQ9" s="116"/>
      <c r="BR9" s="116"/>
      <c r="BS9" s="116"/>
      <c r="BT9" s="116"/>
      <c r="BU9" s="116"/>
      <c r="BV9" s="116"/>
      <c r="BW9" s="116"/>
      <c r="BX9" s="116"/>
      <c r="BY9" s="116"/>
      <c r="BZ9" s="116"/>
      <c r="CA9" s="116"/>
      <c r="CB9" s="116"/>
      <c r="CC9" s="116"/>
      <c r="CD9" s="116"/>
      <c r="CE9" s="116"/>
      <c r="CF9" s="116"/>
      <c r="CG9" s="116"/>
      <c r="CH9" s="116"/>
      <c r="CI9" s="116"/>
      <c r="CJ9" s="116"/>
      <c r="CK9" s="116"/>
      <c r="CL9" s="116"/>
      <c r="CM9" s="116"/>
      <c r="CN9" s="116"/>
      <c r="CO9" s="116"/>
      <c r="CP9" s="116"/>
      <c r="CQ9" s="116"/>
      <c r="CR9" s="116"/>
      <c r="CS9" s="116"/>
      <c r="CT9" s="116"/>
      <c r="CU9" s="116"/>
      <c r="CV9" s="116"/>
      <c r="CW9" s="116"/>
      <c r="CX9" s="116"/>
      <c r="CY9" s="116"/>
      <c r="CZ9" s="116"/>
      <c r="DA9" s="116"/>
      <c r="DB9" s="116"/>
      <c r="DC9" s="116"/>
      <c r="DD9" s="116"/>
      <c r="DE9" s="116"/>
      <c r="DF9" s="116"/>
      <c r="DG9" s="116"/>
      <c r="DH9" s="116"/>
      <c r="DI9" s="116"/>
      <c r="DJ9" s="116"/>
      <c r="DK9" s="116"/>
      <c r="DL9" s="116"/>
      <c r="DM9" s="116"/>
      <c r="DN9" s="116"/>
      <c r="DO9" s="116"/>
      <c r="DP9" s="116"/>
      <c r="DQ9" s="116"/>
      <c r="DR9" s="116"/>
      <c r="DS9" s="116"/>
      <c r="DT9" s="116"/>
      <c r="DU9" s="116"/>
      <c r="DV9" s="116"/>
      <c r="DW9" s="116"/>
      <c r="DX9" s="116"/>
      <c r="DY9" s="116"/>
      <c r="DZ9" s="116"/>
      <c r="EA9" s="116"/>
      <c r="EB9" s="116"/>
      <c r="EC9" s="116"/>
      <c r="ED9" s="116"/>
      <c r="EE9" s="116"/>
      <c r="EF9" s="116"/>
      <c r="EG9" s="116"/>
      <c r="EH9" s="116"/>
      <c r="EI9" s="116"/>
      <c r="EJ9" s="116"/>
      <c r="EK9" s="116"/>
      <c r="EL9" s="116"/>
      <c r="EM9" s="116"/>
      <c r="EN9" s="116"/>
      <c r="EO9" s="116"/>
      <c r="EP9" s="116"/>
      <c r="EQ9" s="116"/>
      <c r="ER9" s="116"/>
      <c r="ES9" s="116"/>
      <c r="ET9" s="116"/>
      <c r="EU9" s="116"/>
      <c r="EV9" s="116"/>
      <c r="EW9" s="116"/>
    </row>
    <row r="10" spans="1:153" s="97" customFormat="1" ht="13.2">
      <c r="A10" s="502"/>
      <c r="B10" s="111"/>
      <c r="C10" s="112"/>
      <c r="D10" s="136"/>
      <c r="E10" s="114"/>
      <c r="F10" s="238"/>
      <c r="G10" s="255"/>
      <c r="H10" s="255"/>
      <c r="I10" s="255"/>
      <c r="J10" s="114"/>
      <c r="K10" s="204"/>
      <c r="L10" s="204"/>
      <c r="M10" s="481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  <c r="BM10" s="116"/>
      <c r="BN10" s="116"/>
      <c r="BO10" s="116"/>
      <c r="BP10" s="116"/>
      <c r="BQ10" s="116"/>
      <c r="BR10" s="116"/>
      <c r="BS10" s="116"/>
      <c r="BT10" s="116"/>
      <c r="BU10" s="116"/>
      <c r="BV10" s="116"/>
      <c r="BW10" s="116"/>
      <c r="BX10" s="116"/>
      <c r="BY10" s="116"/>
      <c r="BZ10" s="116"/>
      <c r="CA10" s="116"/>
      <c r="CB10" s="116"/>
      <c r="CC10" s="116"/>
      <c r="CD10" s="116"/>
      <c r="CE10" s="116"/>
      <c r="CF10" s="116"/>
      <c r="CG10" s="116"/>
      <c r="CH10" s="116"/>
      <c r="CI10" s="116"/>
      <c r="CJ10" s="116"/>
      <c r="CK10" s="116"/>
      <c r="CL10" s="116"/>
      <c r="CM10" s="116"/>
      <c r="CN10" s="116"/>
      <c r="CO10" s="116"/>
      <c r="CP10" s="116"/>
      <c r="CQ10" s="116"/>
      <c r="CR10" s="116"/>
      <c r="CS10" s="116"/>
      <c r="CT10" s="116"/>
      <c r="CU10" s="116"/>
      <c r="CV10" s="116"/>
      <c r="CW10" s="116"/>
      <c r="CX10" s="116"/>
      <c r="CY10" s="116"/>
      <c r="CZ10" s="116"/>
      <c r="DA10" s="116"/>
      <c r="DB10" s="116"/>
      <c r="DC10" s="116"/>
      <c r="DD10" s="116"/>
      <c r="DE10" s="116"/>
      <c r="DF10" s="116"/>
      <c r="DG10" s="116"/>
      <c r="DH10" s="116"/>
      <c r="DI10" s="116"/>
      <c r="DJ10" s="116"/>
      <c r="DK10" s="116"/>
      <c r="DL10" s="116"/>
      <c r="DM10" s="116"/>
      <c r="DN10" s="116"/>
      <c r="DO10" s="116"/>
      <c r="DP10" s="116"/>
      <c r="DQ10" s="116"/>
      <c r="DR10" s="116"/>
      <c r="DS10" s="116"/>
      <c r="DT10" s="116"/>
      <c r="DU10" s="116"/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</row>
    <row r="11" spans="1:153" s="97" customFormat="1" ht="13.2" hidden="1">
      <c r="A11" s="506">
        <v>1</v>
      </c>
      <c r="B11" s="351" t="s">
        <v>689</v>
      </c>
      <c r="C11" s="484"/>
      <c r="D11" s="140"/>
      <c r="E11" s="114"/>
      <c r="F11" s="293">
        <v>1</v>
      </c>
      <c r="G11" s="292" t="s">
        <v>15</v>
      </c>
      <c r="H11" s="292"/>
      <c r="I11" s="292"/>
      <c r="J11" s="322"/>
      <c r="K11" s="581"/>
      <c r="L11" s="581"/>
      <c r="M11" s="361">
        <f t="shared" ref="M11" si="0">+F11*J11</f>
        <v>0</v>
      </c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  <c r="BM11" s="106"/>
      <c r="BN11" s="106"/>
      <c r="BO11" s="106"/>
      <c r="BP11" s="106"/>
      <c r="BQ11" s="106"/>
      <c r="BR11" s="106"/>
      <c r="BS11" s="106"/>
      <c r="BT11" s="106"/>
      <c r="BU11" s="106"/>
      <c r="BV11" s="106"/>
      <c r="BW11" s="106"/>
      <c r="BX11" s="106"/>
      <c r="BY11" s="106"/>
      <c r="BZ11" s="106"/>
      <c r="CA11" s="106"/>
      <c r="CB11" s="106"/>
      <c r="CC11" s="106"/>
      <c r="CD11" s="106"/>
      <c r="CE11" s="106"/>
      <c r="CF11" s="106"/>
      <c r="CG11" s="106"/>
      <c r="CH11" s="106"/>
      <c r="CI11" s="106"/>
      <c r="CJ11" s="106"/>
      <c r="CK11" s="106"/>
      <c r="CL11" s="106"/>
      <c r="CM11" s="106"/>
      <c r="CN11" s="106"/>
      <c r="CO11" s="106"/>
      <c r="CP11" s="106"/>
      <c r="CQ11" s="106"/>
      <c r="CR11" s="106"/>
      <c r="CS11" s="106"/>
      <c r="CT11" s="106"/>
      <c r="CU11" s="106"/>
      <c r="CV11" s="106"/>
      <c r="CW11" s="106"/>
      <c r="CX11" s="106"/>
      <c r="CY11" s="106"/>
      <c r="CZ11" s="106"/>
      <c r="DA11" s="106"/>
      <c r="DB11" s="106"/>
      <c r="DC11" s="106"/>
      <c r="DD11" s="106"/>
      <c r="DE11" s="106"/>
      <c r="DF11" s="106"/>
      <c r="DG11" s="106"/>
      <c r="DH11" s="106"/>
      <c r="DI11" s="106"/>
      <c r="DJ11" s="106"/>
      <c r="DK11" s="106"/>
      <c r="DL11" s="106"/>
      <c r="DM11" s="106"/>
      <c r="DN11" s="106"/>
      <c r="DO11" s="106"/>
      <c r="DP11" s="106"/>
      <c r="DQ11" s="106"/>
      <c r="DR11" s="106"/>
      <c r="DS11" s="106"/>
      <c r="DT11" s="106"/>
      <c r="DU11" s="106"/>
      <c r="DV11" s="106"/>
      <c r="DW11" s="106"/>
      <c r="DX11" s="106"/>
      <c r="DY11" s="106"/>
      <c r="DZ11" s="106"/>
      <c r="EA11" s="106"/>
      <c r="EB11" s="106"/>
      <c r="EC11" s="106"/>
      <c r="ED11" s="106"/>
      <c r="EE11" s="106"/>
      <c r="EF11" s="106"/>
      <c r="EG11" s="106"/>
      <c r="EH11" s="106"/>
      <c r="EI11" s="106"/>
      <c r="EJ11" s="106"/>
      <c r="EK11" s="106"/>
      <c r="EL11" s="106"/>
      <c r="EM11" s="106"/>
      <c r="EN11" s="106"/>
      <c r="EO11" s="106"/>
      <c r="EP11" s="106"/>
      <c r="EQ11" s="106"/>
      <c r="ER11" s="106"/>
      <c r="ES11" s="106"/>
      <c r="ET11" s="106"/>
      <c r="EU11" s="106"/>
      <c r="EV11" s="106"/>
      <c r="EW11" s="106"/>
    </row>
    <row r="12" spans="1:153" s="97" customFormat="1" ht="13.2">
      <c r="A12" s="502"/>
      <c r="B12" s="111"/>
      <c r="C12" s="112"/>
      <c r="D12" s="136"/>
      <c r="E12" s="114"/>
      <c r="F12" s="238"/>
      <c r="G12" s="255"/>
      <c r="H12" s="255"/>
      <c r="I12" s="255"/>
      <c r="J12" s="114"/>
      <c r="K12" s="204"/>
      <c r="L12" s="204"/>
      <c r="M12" s="114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6"/>
      <c r="BK12" s="116"/>
      <c r="BL12" s="116"/>
      <c r="BM12" s="116"/>
      <c r="BN12" s="116"/>
      <c r="BO12" s="116"/>
      <c r="BP12" s="116"/>
      <c r="BQ12" s="116"/>
      <c r="BR12" s="116"/>
      <c r="BS12" s="116"/>
      <c r="BT12" s="116"/>
      <c r="BU12" s="116"/>
      <c r="BV12" s="116"/>
      <c r="BW12" s="116"/>
      <c r="BX12" s="116"/>
      <c r="BY12" s="116"/>
      <c r="BZ12" s="116"/>
      <c r="CA12" s="116"/>
      <c r="CB12" s="116"/>
      <c r="CC12" s="116"/>
      <c r="CD12" s="116"/>
      <c r="CE12" s="116"/>
      <c r="CF12" s="116"/>
      <c r="CG12" s="116"/>
      <c r="CH12" s="116"/>
      <c r="CI12" s="116"/>
      <c r="CJ12" s="116"/>
      <c r="CK12" s="116"/>
      <c r="CL12" s="116"/>
      <c r="CM12" s="116"/>
      <c r="CN12" s="116"/>
      <c r="CO12" s="116"/>
      <c r="CP12" s="116"/>
      <c r="CQ12" s="116"/>
      <c r="CR12" s="116"/>
      <c r="CS12" s="116"/>
      <c r="CT12" s="116"/>
      <c r="CU12" s="116"/>
      <c r="CV12" s="116"/>
      <c r="CW12" s="116"/>
      <c r="CX12" s="116"/>
      <c r="CY12" s="116"/>
      <c r="CZ12" s="116"/>
      <c r="DA12" s="116"/>
      <c r="DB12" s="116"/>
      <c r="DC12" s="116"/>
      <c r="DD12" s="116"/>
      <c r="DE12" s="116"/>
      <c r="DF12" s="116"/>
      <c r="DG12" s="116"/>
      <c r="DH12" s="116"/>
      <c r="DI12" s="116"/>
      <c r="DJ12" s="116"/>
      <c r="DK12" s="116"/>
      <c r="DL12" s="116"/>
      <c r="DM12" s="116"/>
      <c r="DN12" s="116"/>
      <c r="DO12" s="116"/>
      <c r="DP12" s="116"/>
      <c r="DQ12" s="116"/>
      <c r="DR12" s="116"/>
      <c r="DS12" s="116"/>
      <c r="DT12" s="116"/>
      <c r="DU12" s="116"/>
      <c r="DV12" s="116"/>
      <c r="DW12" s="116"/>
      <c r="DX12" s="116"/>
      <c r="DY12" s="116"/>
      <c r="DZ12" s="116"/>
      <c r="EA12" s="116"/>
      <c r="EB12" s="116"/>
      <c r="EC12" s="116"/>
      <c r="ED12" s="116"/>
      <c r="EE12" s="116"/>
      <c r="EF12" s="116"/>
      <c r="EG12" s="116"/>
      <c r="EH12" s="116"/>
      <c r="EI12" s="116"/>
      <c r="EJ12" s="116"/>
      <c r="EK12" s="116"/>
      <c r="EL12" s="116"/>
      <c r="EM12" s="116"/>
      <c r="EN12" s="116"/>
      <c r="EO12" s="116"/>
      <c r="EP12" s="116"/>
      <c r="EQ12" s="116"/>
      <c r="ER12" s="116"/>
      <c r="ES12" s="116"/>
      <c r="ET12" s="116"/>
      <c r="EU12" s="116"/>
      <c r="EV12" s="116"/>
      <c r="EW12" s="116"/>
    </row>
    <row r="13" spans="1:153" s="97" customFormat="1" ht="13.2">
      <c r="A13" s="682">
        <v>1</v>
      </c>
      <c r="B13" s="351" t="s">
        <v>690</v>
      </c>
      <c r="C13" s="484"/>
      <c r="D13" s="140"/>
      <c r="E13" s="417" t="s">
        <v>1</v>
      </c>
      <c r="F13" s="372">
        <v>1</v>
      </c>
      <c r="G13" s="292" t="s">
        <v>15</v>
      </c>
      <c r="H13" s="255"/>
      <c r="I13" s="255"/>
      <c r="J13" s="114"/>
      <c r="K13" s="204"/>
      <c r="L13" s="204"/>
      <c r="M13" s="114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  <c r="BN13" s="116"/>
      <c r="BO13" s="116"/>
      <c r="BP13" s="116"/>
      <c r="BQ13" s="116"/>
      <c r="BR13" s="116"/>
      <c r="BS13" s="116"/>
      <c r="BT13" s="116"/>
      <c r="BU13" s="116"/>
      <c r="BV13" s="116"/>
      <c r="BW13" s="116"/>
      <c r="BX13" s="116"/>
      <c r="BY13" s="116"/>
      <c r="BZ13" s="116"/>
      <c r="CA13" s="116"/>
      <c r="CB13" s="116"/>
      <c r="CC13" s="116"/>
      <c r="CD13" s="116"/>
      <c r="CE13" s="116"/>
      <c r="CF13" s="116"/>
      <c r="CG13" s="116"/>
      <c r="CH13" s="116"/>
      <c r="CI13" s="116"/>
      <c r="CJ13" s="116"/>
      <c r="CK13" s="116"/>
      <c r="CL13" s="116"/>
      <c r="CM13" s="116"/>
      <c r="CN13" s="116"/>
      <c r="CO13" s="116"/>
      <c r="CP13" s="116"/>
      <c r="CQ13" s="116"/>
      <c r="CR13" s="116"/>
      <c r="CS13" s="116"/>
      <c r="CT13" s="116"/>
      <c r="CU13" s="116"/>
      <c r="CV13" s="116"/>
      <c r="CW13" s="116"/>
      <c r="CX13" s="116"/>
      <c r="CY13" s="116"/>
      <c r="CZ13" s="116"/>
      <c r="DA13" s="116"/>
      <c r="DB13" s="116"/>
      <c r="DC13" s="116"/>
      <c r="DD13" s="116"/>
      <c r="DE13" s="116"/>
      <c r="DF13" s="116"/>
      <c r="DG13" s="116"/>
      <c r="DH13" s="116"/>
      <c r="DI13" s="116"/>
      <c r="DJ13" s="116"/>
      <c r="DK13" s="116"/>
      <c r="DL13" s="116"/>
      <c r="DM13" s="116"/>
      <c r="DN13" s="116"/>
      <c r="DO13" s="116"/>
      <c r="DP13" s="116"/>
      <c r="DQ13" s="116"/>
      <c r="DR13" s="116"/>
      <c r="DS13" s="116"/>
      <c r="DT13" s="116"/>
      <c r="DU13" s="116"/>
      <c r="DV13" s="116"/>
      <c r="DW13" s="116"/>
      <c r="DX13" s="116"/>
      <c r="DY13" s="116"/>
      <c r="DZ13" s="116"/>
      <c r="EA13" s="116"/>
      <c r="EB13" s="116"/>
      <c r="EC13" s="116"/>
      <c r="ED13" s="116"/>
      <c r="EE13" s="116"/>
      <c r="EF13" s="116"/>
      <c r="EG13" s="116"/>
      <c r="EH13" s="116"/>
      <c r="EI13" s="116"/>
      <c r="EJ13" s="116"/>
      <c r="EK13" s="116"/>
      <c r="EL13" s="116"/>
      <c r="EM13" s="116"/>
      <c r="EN13" s="116"/>
      <c r="EO13" s="116"/>
      <c r="EP13" s="116"/>
      <c r="EQ13" s="116"/>
      <c r="ER13" s="116"/>
      <c r="ES13" s="116"/>
      <c r="ET13" s="116"/>
      <c r="EU13" s="116"/>
      <c r="EV13" s="116"/>
      <c r="EW13" s="116"/>
    </row>
    <row r="14" spans="1:153" s="97" customFormat="1" ht="13.2">
      <c r="A14" s="682"/>
      <c r="B14" s="351"/>
      <c r="C14" s="484"/>
      <c r="D14" s="140"/>
      <c r="E14" s="141"/>
      <c r="F14" s="372"/>
      <c r="G14" s="292"/>
      <c r="H14" s="255"/>
      <c r="I14" s="255"/>
      <c r="J14" s="114"/>
      <c r="K14" s="204"/>
      <c r="L14" s="204"/>
      <c r="M14" s="114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116"/>
      <c r="BK14" s="116"/>
      <c r="BL14" s="116"/>
      <c r="BM14" s="116"/>
      <c r="BN14" s="116"/>
      <c r="BO14" s="116"/>
      <c r="BP14" s="116"/>
      <c r="BQ14" s="116"/>
      <c r="BR14" s="116"/>
      <c r="BS14" s="116"/>
      <c r="BT14" s="116"/>
      <c r="BU14" s="116"/>
      <c r="BV14" s="116"/>
      <c r="BW14" s="116"/>
      <c r="BX14" s="116"/>
      <c r="BY14" s="116"/>
      <c r="BZ14" s="116"/>
      <c r="CA14" s="116"/>
      <c r="CB14" s="116"/>
      <c r="CC14" s="116"/>
      <c r="CD14" s="116"/>
      <c r="CE14" s="116"/>
      <c r="CF14" s="116"/>
      <c r="CG14" s="116"/>
      <c r="CH14" s="116"/>
      <c r="CI14" s="116"/>
      <c r="CJ14" s="116"/>
      <c r="CK14" s="116"/>
      <c r="CL14" s="116"/>
      <c r="CM14" s="116"/>
      <c r="CN14" s="116"/>
      <c r="CO14" s="116"/>
      <c r="CP14" s="116"/>
      <c r="CQ14" s="116"/>
      <c r="CR14" s="116"/>
      <c r="CS14" s="116"/>
      <c r="CT14" s="116"/>
      <c r="CU14" s="116"/>
      <c r="CV14" s="116"/>
      <c r="CW14" s="116"/>
      <c r="CX14" s="116"/>
      <c r="CY14" s="116"/>
      <c r="CZ14" s="116"/>
      <c r="DA14" s="116"/>
      <c r="DB14" s="116"/>
      <c r="DC14" s="116"/>
      <c r="DD14" s="116"/>
      <c r="DE14" s="116"/>
      <c r="DF14" s="116"/>
      <c r="DG14" s="116"/>
      <c r="DH14" s="116"/>
      <c r="DI14" s="116"/>
      <c r="DJ14" s="116"/>
      <c r="DK14" s="116"/>
      <c r="DL14" s="116"/>
      <c r="DM14" s="116"/>
      <c r="DN14" s="116"/>
      <c r="DO14" s="116"/>
      <c r="DP14" s="116"/>
      <c r="DQ14" s="116"/>
      <c r="DR14" s="116"/>
      <c r="DS14" s="116"/>
      <c r="DT14" s="116"/>
      <c r="DU14" s="116"/>
      <c r="DV14" s="116"/>
      <c r="DW14" s="116"/>
      <c r="DX14" s="116"/>
      <c r="DY14" s="116"/>
      <c r="DZ14" s="116"/>
      <c r="EA14" s="116"/>
      <c r="EB14" s="116"/>
      <c r="EC14" s="116"/>
      <c r="ED14" s="116"/>
      <c r="EE14" s="116"/>
      <c r="EF14" s="116"/>
      <c r="EG14" s="116"/>
      <c r="EH14" s="116"/>
      <c r="EI14" s="116"/>
      <c r="EJ14" s="116"/>
      <c r="EK14" s="116"/>
      <c r="EL14" s="116"/>
      <c r="EM14" s="116"/>
      <c r="EN14" s="116"/>
      <c r="EO14" s="116"/>
      <c r="EP14" s="116"/>
      <c r="EQ14" s="116"/>
      <c r="ER14" s="116"/>
      <c r="ES14" s="116"/>
      <c r="ET14" s="116"/>
      <c r="EU14" s="116"/>
      <c r="EV14" s="116"/>
      <c r="EW14" s="116"/>
    </row>
    <row r="15" spans="1:153" s="97" customFormat="1" ht="13.2">
      <c r="A15" s="682">
        <v>2</v>
      </c>
      <c r="B15" s="351" t="s">
        <v>691</v>
      </c>
      <c r="C15" s="484"/>
      <c r="D15" s="140"/>
      <c r="E15" s="417" t="s">
        <v>1</v>
      </c>
      <c r="F15" s="372">
        <v>1</v>
      </c>
      <c r="G15" s="292" t="s">
        <v>15</v>
      </c>
      <c r="H15" s="255"/>
      <c r="I15" s="255"/>
      <c r="J15" s="114"/>
      <c r="K15" s="204"/>
      <c r="L15" s="204"/>
      <c r="M15" s="114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6"/>
      <c r="AZ15" s="116"/>
      <c r="BA15" s="116"/>
      <c r="BB15" s="116"/>
      <c r="BC15" s="116"/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  <c r="BN15" s="116"/>
      <c r="BO15" s="116"/>
      <c r="BP15" s="116"/>
      <c r="BQ15" s="116"/>
      <c r="BR15" s="116"/>
      <c r="BS15" s="116"/>
      <c r="BT15" s="116"/>
      <c r="BU15" s="116"/>
      <c r="BV15" s="116"/>
      <c r="BW15" s="116"/>
      <c r="BX15" s="116"/>
      <c r="BY15" s="116"/>
      <c r="BZ15" s="116"/>
      <c r="CA15" s="116"/>
      <c r="CB15" s="116"/>
      <c r="CC15" s="116"/>
      <c r="CD15" s="116"/>
      <c r="CE15" s="116"/>
      <c r="CF15" s="116"/>
      <c r="CG15" s="116"/>
      <c r="CH15" s="116"/>
      <c r="CI15" s="116"/>
      <c r="CJ15" s="116"/>
      <c r="CK15" s="116"/>
      <c r="CL15" s="116"/>
      <c r="CM15" s="116"/>
      <c r="CN15" s="116"/>
      <c r="CO15" s="116"/>
      <c r="CP15" s="116"/>
      <c r="CQ15" s="116"/>
      <c r="CR15" s="116"/>
      <c r="CS15" s="116"/>
      <c r="CT15" s="116"/>
      <c r="CU15" s="116"/>
      <c r="CV15" s="116"/>
      <c r="CW15" s="116"/>
      <c r="CX15" s="116"/>
      <c r="CY15" s="116"/>
      <c r="CZ15" s="116"/>
      <c r="DA15" s="116"/>
      <c r="DB15" s="116"/>
      <c r="DC15" s="116"/>
      <c r="DD15" s="116"/>
      <c r="DE15" s="116"/>
      <c r="DF15" s="116"/>
      <c r="DG15" s="116"/>
      <c r="DH15" s="116"/>
      <c r="DI15" s="116"/>
      <c r="DJ15" s="116"/>
      <c r="DK15" s="116"/>
      <c r="DL15" s="116"/>
      <c r="DM15" s="116"/>
      <c r="DN15" s="116"/>
      <c r="DO15" s="116"/>
      <c r="DP15" s="116"/>
      <c r="DQ15" s="116"/>
      <c r="DR15" s="116"/>
      <c r="DS15" s="116"/>
      <c r="DT15" s="116"/>
      <c r="DU15" s="116"/>
      <c r="DV15" s="116"/>
      <c r="DW15" s="116"/>
      <c r="DX15" s="116"/>
      <c r="DY15" s="116"/>
      <c r="DZ15" s="116"/>
      <c r="EA15" s="116"/>
      <c r="EB15" s="116"/>
      <c r="EC15" s="116"/>
      <c r="ED15" s="116"/>
      <c r="EE15" s="116"/>
      <c r="EF15" s="116"/>
      <c r="EG15" s="116"/>
      <c r="EH15" s="116"/>
      <c r="EI15" s="116"/>
      <c r="EJ15" s="116"/>
      <c r="EK15" s="116"/>
      <c r="EL15" s="116"/>
      <c r="EM15" s="116"/>
      <c r="EN15" s="116"/>
      <c r="EO15" s="116"/>
      <c r="EP15" s="116"/>
      <c r="EQ15" s="116"/>
      <c r="ER15" s="116"/>
      <c r="ES15" s="116"/>
      <c r="ET15" s="116"/>
      <c r="EU15" s="116"/>
      <c r="EV15" s="116"/>
      <c r="EW15" s="116"/>
    </row>
    <row r="16" spans="1:153" s="97" customFormat="1" ht="13.2">
      <c r="A16" s="682"/>
      <c r="B16" s="351"/>
      <c r="C16" s="484"/>
      <c r="D16" s="140"/>
      <c r="E16" s="141"/>
      <c r="F16" s="372"/>
      <c r="G16" s="292"/>
      <c r="H16" s="255"/>
      <c r="I16" s="255"/>
      <c r="J16" s="114"/>
      <c r="K16" s="204"/>
      <c r="L16" s="204"/>
      <c r="M16" s="114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  <c r="AU16" s="116"/>
      <c r="AV16" s="116"/>
      <c r="AW16" s="116"/>
      <c r="AX16" s="116"/>
      <c r="AY16" s="116"/>
      <c r="AZ16" s="116"/>
      <c r="BA16" s="116"/>
      <c r="BB16" s="116"/>
      <c r="BC16" s="116"/>
      <c r="BD16" s="116"/>
      <c r="BE16" s="116"/>
      <c r="BF16" s="116"/>
      <c r="BG16" s="116"/>
      <c r="BH16" s="116"/>
      <c r="BI16" s="116"/>
      <c r="BJ16" s="116"/>
      <c r="BK16" s="116"/>
      <c r="BL16" s="116"/>
      <c r="BM16" s="116"/>
      <c r="BN16" s="116"/>
      <c r="BO16" s="116"/>
      <c r="BP16" s="116"/>
      <c r="BQ16" s="116"/>
      <c r="BR16" s="116"/>
      <c r="BS16" s="116"/>
      <c r="BT16" s="116"/>
      <c r="BU16" s="116"/>
      <c r="BV16" s="116"/>
      <c r="BW16" s="116"/>
      <c r="BX16" s="116"/>
      <c r="BY16" s="116"/>
      <c r="BZ16" s="116"/>
      <c r="CA16" s="116"/>
      <c r="CB16" s="116"/>
      <c r="CC16" s="116"/>
      <c r="CD16" s="116"/>
      <c r="CE16" s="116"/>
      <c r="CF16" s="116"/>
      <c r="CG16" s="116"/>
      <c r="CH16" s="116"/>
      <c r="CI16" s="116"/>
      <c r="CJ16" s="116"/>
      <c r="CK16" s="116"/>
      <c r="CL16" s="116"/>
      <c r="CM16" s="116"/>
      <c r="CN16" s="116"/>
      <c r="CO16" s="116"/>
      <c r="CP16" s="116"/>
      <c r="CQ16" s="116"/>
      <c r="CR16" s="116"/>
      <c r="CS16" s="116"/>
      <c r="CT16" s="116"/>
      <c r="CU16" s="116"/>
      <c r="CV16" s="116"/>
      <c r="CW16" s="116"/>
      <c r="CX16" s="116"/>
      <c r="CY16" s="116"/>
      <c r="CZ16" s="116"/>
      <c r="DA16" s="116"/>
      <c r="DB16" s="116"/>
      <c r="DC16" s="116"/>
      <c r="DD16" s="116"/>
      <c r="DE16" s="116"/>
      <c r="DF16" s="116"/>
      <c r="DG16" s="116"/>
      <c r="DH16" s="116"/>
      <c r="DI16" s="116"/>
      <c r="DJ16" s="116"/>
      <c r="DK16" s="116"/>
      <c r="DL16" s="116"/>
      <c r="DM16" s="116"/>
      <c r="DN16" s="116"/>
      <c r="DO16" s="116"/>
      <c r="DP16" s="116"/>
      <c r="DQ16" s="116"/>
      <c r="DR16" s="116"/>
      <c r="DS16" s="116"/>
      <c r="DT16" s="116"/>
      <c r="DU16" s="116"/>
      <c r="DV16" s="116"/>
      <c r="DW16" s="116"/>
      <c r="DX16" s="116"/>
      <c r="DY16" s="116"/>
      <c r="DZ16" s="116"/>
      <c r="EA16" s="116"/>
      <c r="EB16" s="116"/>
      <c r="EC16" s="116"/>
      <c r="ED16" s="116"/>
      <c r="EE16" s="116"/>
      <c r="EF16" s="116"/>
      <c r="EG16" s="116"/>
      <c r="EH16" s="116"/>
      <c r="EI16" s="116"/>
      <c r="EJ16" s="116"/>
      <c r="EK16" s="116"/>
      <c r="EL16" s="116"/>
      <c r="EM16" s="116"/>
      <c r="EN16" s="116"/>
      <c r="EO16" s="116"/>
      <c r="EP16" s="116"/>
      <c r="EQ16" s="116"/>
      <c r="ER16" s="116"/>
      <c r="ES16" s="116"/>
      <c r="ET16" s="116"/>
      <c r="EU16" s="116"/>
      <c r="EV16" s="116"/>
      <c r="EW16" s="116"/>
    </row>
    <row r="17" spans="1:153" s="97" customFormat="1" ht="13.2">
      <c r="A17" s="682">
        <v>3</v>
      </c>
      <c r="B17" s="351" t="s">
        <v>692</v>
      </c>
      <c r="C17" s="484"/>
      <c r="D17" s="140"/>
      <c r="E17" s="417" t="s">
        <v>1</v>
      </c>
      <c r="F17" s="372">
        <v>1</v>
      </c>
      <c r="G17" s="292" t="s">
        <v>15</v>
      </c>
      <c r="H17" s="255"/>
      <c r="I17" s="255"/>
      <c r="J17" s="114"/>
      <c r="K17" s="204"/>
      <c r="L17" s="204"/>
      <c r="M17" s="114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116"/>
      <c r="AU17" s="116"/>
      <c r="AV17" s="116"/>
      <c r="AW17" s="116"/>
      <c r="AX17" s="116"/>
      <c r="AY17" s="116"/>
      <c r="AZ17" s="116"/>
      <c r="BA17" s="116"/>
      <c r="BB17" s="116"/>
      <c r="BC17" s="116"/>
      <c r="BD17" s="116"/>
      <c r="BE17" s="116"/>
      <c r="BF17" s="116"/>
      <c r="BG17" s="116"/>
      <c r="BH17" s="116"/>
      <c r="BI17" s="116"/>
      <c r="BJ17" s="116"/>
      <c r="BK17" s="116"/>
      <c r="BL17" s="116"/>
      <c r="BM17" s="116"/>
      <c r="BN17" s="116"/>
      <c r="BO17" s="116"/>
      <c r="BP17" s="116"/>
      <c r="BQ17" s="116"/>
      <c r="BR17" s="116"/>
      <c r="BS17" s="116"/>
      <c r="BT17" s="116"/>
      <c r="BU17" s="116"/>
      <c r="BV17" s="116"/>
      <c r="BW17" s="116"/>
      <c r="BX17" s="116"/>
      <c r="BY17" s="116"/>
      <c r="BZ17" s="116"/>
      <c r="CA17" s="116"/>
      <c r="CB17" s="116"/>
      <c r="CC17" s="116"/>
      <c r="CD17" s="116"/>
      <c r="CE17" s="116"/>
      <c r="CF17" s="116"/>
      <c r="CG17" s="116"/>
      <c r="CH17" s="116"/>
      <c r="CI17" s="116"/>
      <c r="CJ17" s="116"/>
      <c r="CK17" s="116"/>
      <c r="CL17" s="116"/>
      <c r="CM17" s="116"/>
      <c r="CN17" s="116"/>
      <c r="CO17" s="116"/>
      <c r="CP17" s="116"/>
      <c r="CQ17" s="116"/>
      <c r="CR17" s="116"/>
      <c r="CS17" s="116"/>
      <c r="CT17" s="116"/>
      <c r="CU17" s="116"/>
      <c r="CV17" s="116"/>
      <c r="CW17" s="116"/>
      <c r="CX17" s="116"/>
      <c r="CY17" s="116"/>
      <c r="CZ17" s="116"/>
      <c r="DA17" s="116"/>
      <c r="DB17" s="116"/>
      <c r="DC17" s="116"/>
      <c r="DD17" s="116"/>
      <c r="DE17" s="116"/>
      <c r="DF17" s="116"/>
      <c r="DG17" s="116"/>
      <c r="DH17" s="116"/>
      <c r="DI17" s="116"/>
      <c r="DJ17" s="116"/>
      <c r="DK17" s="116"/>
      <c r="DL17" s="116"/>
      <c r="DM17" s="116"/>
      <c r="DN17" s="116"/>
      <c r="DO17" s="116"/>
      <c r="DP17" s="116"/>
      <c r="DQ17" s="116"/>
      <c r="DR17" s="116"/>
      <c r="DS17" s="116"/>
      <c r="DT17" s="116"/>
      <c r="DU17" s="116"/>
      <c r="DV17" s="116"/>
      <c r="DW17" s="116"/>
      <c r="DX17" s="116"/>
      <c r="DY17" s="116"/>
      <c r="DZ17" s="116"/>
      <c r="EA17" s="116"/>
      <c r="EB17" s="116"/>
      <c r="EC17" s="116"/>
      <c r="ED17" s="116"/>
      <c r="EE17" s="116"/>
      <c r="EF17" s="116"/>
      <c r="EG17" s="116"/>
      <c r="EH17" s="116"/>
      <c r="EI17" s="116"/>
      <c r="EJ17" s="116"/>
      <c r="EK17" s="116"/>
      <c r="EL17" s="116"/>
      <c r="EM17" s="116"/>
      <c r="EN17" s="116"/>
      <c r="EO17" s="116"/>
      <c r="EP17" s="116"/>
      <c r="EQ17" s="116"/>
      <c r="ER17" s="116"/>
      <c r="ES17" s="116"/>
      <c r="ET17" s="116"/>
      <c r="EU17" s="116"/>
      <c r="EV17" s="116"/>
      <c r="EW17" s="116"/>
    </row>
    <row r="18" spans="1:153" s="97" customFormat="1" ht="13.2">
      <c r="A18" s="682"/>
      <c r="B18" s="351" t="s">
        <v>693</v>
      </c>
      <c r="C18" s="484"/>
      <c r="D18" s="140"/>
      <c r="E18" s="141"/>
      <c r="F18" s="372"/>
      <c r="G18" s="292"/>
      <c r="H18" s="255"/>
      <c r="I18" s="255"/>
      <c r="J18" s="114"/>
      <c r="K18" s="204"/>
      <c r="L18" s="204"/>
      <c r="M18" s="114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116"/>
      <c r="BI18" s="116"/>
      <c r="BJ18" s="116"/>
      <c r="BK18" s="116"/>
      <c r="BL18" s="116"/>
      <c r="BM18" s="116"/>
      <c r="BN18" s="116"/>
      <c r="BO18" s="116"/>
      <c r="BP18" s="116"/>
      <c r="BQ18" s="116"/>
      <c r="BR18" s="116"/>
      <c r="BS18" s="116"/>
      <c r="BT18" s="116"/>
      <c r="BU18" s="116"/>
      <c r="BV18" s="116"/>
      <c r="BW18" s="116"/>
      <c r="BX18" s="116"/>
      <c r="BY18" s="116"/>
      <c r="BZ18" s="116"/>
      <c r="CA18" s="116"/>
      <c r="CB18" s="116"/>
      <c r="CC18" s="116"/>
      <c r="CD18" s="116"/>
      <c r="CE18" s="116"/>
      <c r="CF18" s="116"/>
      <c r="CG18" s="116"/>
      <c r="CH18" s="116"/>
      <c r="CI18" s="116"/>
      <c r="CJ18" s="116"/>
      <c r="CK18" s="116"/>
      <c r="CL18" s="116"/>
      <c r="CM18" s="116"/>
      <c r="CN18" s="116"/>
      <c r="CO18" s="116"/>
      <c r="CP18" s="116"/>
      <c r="CQ18" s="116"/>
      <c r="CR18" s="116"/>
      <c r="CS18" s="116"/>
      <c r="CT18" s="116"/>
      <c r="CU18" s="116"/>
      <c r="CV18" s="116"/>
      <c r="CW18" s="116"/>
      <c r="CX18" s="116"/>
      <c r="CY18" s="116"/>
      <c r="CZ18" s="116"/>
      <c r="DA18" s="116"/>
      <c r="DB18" s="116"/>
      <c r="DC18" s="116"/>
      <c r="DD18" s="116"/>
      <c r="DE18" s="116"/>
      <c r="DF18" s="116"/>
      <c r="DG18" s="116"/>
      <c r="DH18" s="116"/>
      <c r="DI18" s="116"/>
      <c r="DJ18" s="116"/>
      <c r="DK18" s="116"/>
      <c r="DL18" s="116"/>
      <c r="DM18" s="116"/>
      <c r="DN18" s="116"/>
      <c r="DO18" s="116"/>
      <c r="DP18" s="116"/>
      <c r="DQ18" s="116"/>
      <c r="DR18" s="116"/>
      <c r="DS18" s="116"/>
      <c r="DT18" s="116"/>
      <c r="DU18" s="116"/>
      <c r="DV18" s="116"/>
      <c r="DW18" s="116"/>
      <c r="DX18" s="116"/>
      <c r="DY18" s="116"/>
      <c r="DZ18" s="116"/>
      <c r="EA18" s="116"/>
      <c r="EB18" s="116"/>
      <c r="EC18" s="116"/>
      <c r="ED18" s="116"/>
      <c r="EE18" s="116"/>
      <c r="EF18" s="116"/>
      <c r="EG18" s="116"/>
      <c r="EH18" s="116"/>
      <c r="EI18" s="116"/>
      <c r="EJ18" s="116"/>
      <c r="EK18" s="116"/>
      <c r="EL18" s="116"/>
      <c r="EM18" s="116"/>
      <c r="EN18" s="116"/>
      <c r="EO18" s="116"/>
      <c r="EP18" s="116"/>
      <c r="EQ18" s="116"/>
      <c r="ER18" s="116"/>
      <c r="ES18" s="116"/>
      <c r="ET18" s="116"/>
      <c r="EU18" s="116"/>
      <c r="EV18" s="116"/>
      <c r="EW18" s="116"/>
    </row>
    <row r="19" spans="1:153" s="97" customFormat="1" ht="13.2">
      <c r="A19" s="682">
        <v>4</v>
      </c>
      <c r="B19" s="351" t="s">
        <v>694</v>
      </c>
      <c r="C19" s="484"/>
      <c r="D19" s="140"/>
      <c r="E19" s="417" t="s">
        <v>1</v>
      </c>
      <c r="F19" s="372">
        <v>1</v>
      </c>
      <c r="G19" s="292" t="s">
        <v>15</v>
      </c>
      <c r="H19" s="255"/>
      <c r="I19" s="255"/>
      <c r="J19" s="114"/>
      <c r="K19" s="204"/>
      <c r="L19" s="204"/>
      <c r="M19" s="114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16"/>
      <c r="BF19" s="116"/>
      <c r="BG19" s="116"/>
      <c r="BH19" s="116"/>
      <c r="BI19" s="116"/>
      <c r="BJ19" s="116"/>
      <c r="BK19" s="116"/>
      <c r="BL19" s="116"/>
      <c r="BM19" s="116"/>
      <c r="BN19" s="116"/>
      <c r="BO19" s="116"/>
      <c r="BP19" s="116"/>
      <c r="BQ19" s="116"/>
      <c r="BR19" s="116"/>
      <c r="BS19" s="116"/>
      <c r="BT19" s="116"/>
      <c r="BU19" s="116"/>
      <c r="BV19" s="116"/>
      <c r="BW19" s="116"/>
      <c r="BX19" s="116"/>
      <c r="BY19" s="116"/>
      <c r="BZ19" s="116"/>
      <c r="CA19" s="116"/>
      <c r="CB19" s="116"/>
      <c r="CC19" s="116"/>
      <c r="CD19" s="116"/>
      <c r="CE19" s="116"/>
      <c r="CF19" s="116"/>
      <c r="CG19" s="116"/>
      <c r="CH19" s="116"/>
      <c r="CI19" s="116"/>
      <c r="CJ19" s="116"/>
      <c r="CK19" s="116"/>
      <c r="CL19" s="116"/>
      <c r="CM19" s="116"/>
      <c r="CN19" s="116"/>
      <c r="CO19" s="116"/>
      <c r="CP19" s="116"/>
      <c r="CQ19" s="116"/>
      <c r="CR19" s="116"/>
      <c r="CS19" s="116"/>
      <c r="CT19" s="116"/>
      <c r="CU19" s="116"/>
      <c r="CV19" s="116"/>
      <c r="CW19" s="116"/>
      <c r="CX19" s="116"/>
      <c r="CY19" s="116"/>
      <c r="CZ19" s="116"/>
      <c r="DA19" s="116"/>
      <c r="DB19" s="116"/>
      <c r="DC19" s="116"/>
      <c r="DD19" s="116"/>
      <c r="DE19" s="116"/>
      <c r="DF19" s="116"/>
      <c r="DG19" s="116"/>
      <c r="DH19" s="116"/>
      <c r="DI19" s="116"/>
      <c r="DJ19" s="116"/>
      <c r="DK19" s="116"/>
      <c r="DL19" s="116"/>
      <c r="DM19" s="116"/>
      <c r="DN19" s="116"/>
      <c r="DO19" s="116"/>
      <c r="DP19" s="116"/>
      <c r="DQ19" s="116"/>
      <c r="DR19" s="116"/>
      <c r="DS19" s="116"/>
      <c r="DT19" s="116"/>
      <c r="DU19" s="116"/>
      <c r="DV19" s="116"/>
      <c r="DW19" s="116"/>
      <c r="DX19" s="116"/>
      <c r="DY19" s="116"/>
      <c r="DZ19" s="116"/>
      <c r="EA19" s="116"/>
      <c r="EB19" s="116"/>
      <c r="EC19" s="116"/>
      <c r="ED19" s="116"/>
      <c r="EE19" s="116"/>
      <c r="EF19" s="116"/>
      <c r="EG19" s="116"/>
      <c r="EH19" s="116"/>
      <c r="EI19" s="116"/>
      <c r="EJ19" s="116"/>
      <c r="EK19" s="116"/>
      <c r="EL19" s="116"/>
      <c r="EM19" s="116"/>
      <c r="EN19" s="116"/>
      <c r="EO19" s="116"/>
      <c r="EP19" s="116"/>
      <c r="EQ19" s="116"/>
      <c r="ER19" s="116"/>
      <c r="ES19" s="116"/>
      <c r="ET19" s="116"/>
      <c r="EU19" s="116"/>
      <c r="EV19" s="116"/>
      <c r="EW19" s="116"/>
    </row>
    <row r="20" spans="1:153" s="97" customFormat="1" ht="13.2">
      <c r="A20" s="682"/>
      <c r="B20" s="351"/>
      <c r="C20" s="484"/>
      <c r="D20" s="140"/>
      <c r="E20" s="141"/>
      <c r="F20" s="372"/>
      <c r="G20" s="292"/>
      <c r="H20" s="255"/>
      <c r="I20" s="255"/>
      <c r="J20" s="114"/>
      <c r="K20" s="204"/>
      <c r="L20" s="204"/>
      <c r="M20" s="114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6"/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116"/>
      <c r="BE20" s="116"/>
      <c r="BF20" s="116"/>
      <c r="BG20" s="116"/>
      <c r="BH20" s="116"/>
      <c r="BI20" s="116"/>
      <c r="BJ20" s="116"/>
      <c r="BK20" s="116"/>
      <c r="BL20" s="116"/>
      <c r="BM20" s="116"/>
      <c r="BN20" s="116"/>
      <c r="BO20" s="116"/>
      <c r="BP20" s="116"/>
      <c r="BQ20" s="116"/>
      <c r="BR20" s="116"/>
      <c r="BS20" s="116"/>
      <c r="BT20" s="116"/>
      <c r="BU20" s="116"/>
      <c r="BV20" s="116"/>
      <c r="BW20" s="116"/>
      <c r="BX20" s="116"/>
      <c r="BY20" s="116"/>
      <c r="BZ20" s="116"/>
      <c r="CA20" s="116"/>
      <c r="CB20" s="116"/>
      <c r="CC20" s="116"/>
      <c r="CD20" s="116"/>
      <c r="CE20" s="116"/>
      <c r="CF20" s="116"/>
      <c r="CG20" s="116"/>
      <c r="CH20" s="116"/>
      <c r="CI20" s="116"/>
      <c r="CJ20" s="116"/>
      <c r="CK20" s="116"/>
      <c r="CL20" s="116"/>
      <c r="CM20" s="116"/>
      <c r="CN20" s="116"/>
      <c r="CO20" s="116"/>
      <c r="CP20" s="116"/>
      <c r="CQ20" s="116"/>
      <c r="CR20" s="116"/>
      <c r="CS20" s="116"/>
      <c r="CT20" s="116"/>
      <c r="CU20" s="116"/>
      <c r="CV20" s="116"/>
      <c r="CW20" s="116"/>
      <c r="CX20" s="116"/>
      <c r="CY20" s="116"/>
      <c r="CZ20" s="116"/>
      <c r="DA20" s="116"/>
      <c r="DB20" s="116"/>
      <c r="DC20" s="116"/>
      <c r="DD20" s="116"/>
      <c r="DE20" s="116"/>
      <c r="DF20" s="116"/>
      <c r="DG20" s="116"/>
      <c r="DH20" s="116"/>
      <c r="DI20" s="116"/>
      <c r="DJ20" s="116"/>
      <c r="DK20" s="116"/>
      <c r="DL20" s="116"/>
      <c r="DM20" s="116"/>
      <c r="DN20" s="116"/>
      <c r="DO20" s="116"/>
      <c r="DP20" s="116"/>
      <c r="DQ20" s="116"/>
      <c r="DR20" s="116"/>
      <c r="DS20" s="116"/>
      <c r="DT20" s="116"/>
      <c r="DU20" s="116"/>
      <c r="DV20" s="116"/>
      <c r="DW20" s="116"/>
      <c r="DX20" s="116"/>
      <c r="DY20" s="116"/>
      <c r="DZ20" s="116"/>
      <c r="EA20" s="116"/>
      <c r="EB20" s="116"/>
      <c r="EC20" s="116"/>
      <c r="ED20" s="116"/>
      <c r="EE20" s="116"/>
      <c r="EF20" s="116"/>
      <c r="EG20" s="116"/>
      <c r="EH20" s="116"/>
      <c r="EI20" s="116"/>
      <c r="EJ20" s="116"/>
      <c r="EK20" s="116"/>
      <c r="EL20" s="116"/>
      <c r="EM20" s="116"/>
      <c r="EN20" s="116"/>
      <c r="EO20" s="116"/>
      <c r="EP20" s="116"/>
      <c r="EQ20" s="116"/>
      <c r="ER20" s="116"/>
      <c r="ES20" s="116"/>
      <c r="ET20" s="116"/>
      <c r="EU20" s="116"/>
      <c r="EV20" s="116"/>
      <c r="EW20" s="116"/>
    </row>
    <row r="21" spans="1:153" s="97" customFormat="1" ht="13.2">
      <c r="A21" s="682">
        <v>5</v>
      </c>
      <c r="B21" s="351" t="s">
        <v>698</v>
      </c>
      <c r="C21" s="484"/>
      <c r="D21" s="140"/>
      <c r="E21" s="417" t="s">
        <v>1</v>
      </c>
      <c r="F21" s="372">
        <v>1</v>
      </c>
      <c r="G21" s="292" t="s">
        <v>15</v>
      </c>
      <c r="H21" s="255"/>
      <c r="I21" s="255"/>
      <c r="J21" s="114"/>
      <c r="K21" s="204"/>
      <c r="L21" s="204"/>
      <c r="M21" s="114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6"/>
      <c r="AT21" s="116"/>
      <c r="AU21" s="116"/>
      <c r="AV21" s="116"/>
      <c r="AW21" s="116"/>
      <c r="AX21" s="116"/>
      <c r="AY21" s="116"/>
      <c r="AZ21" s="116"/>
      <c r="BA21" s="116"/>
      <c r="BB21" s="116"/>
      <c r="BC21" s="116"/>
      <c r="BD21" s="116"/>
      <c r="BE21" s="116"/>
      <c r="BF21" s="116"/>
      <c r="BG21" s="116"/>
      <c r="BH21" s="116"/>
      <c r="BI21" s="116"/>
      <c r="BJ21" s="116"/>
      <c r="BK21" s="116"/>
      <c r="BL21" s="116"/>
      <c r="BM21" s="116"/>
      <c r="BN21" s="116"/>
      <c r="BO21" s="116"/>
      <c r="BP21" s="116"/>
      <c r="BQ21" s="116"/>
      <c r="BR21" s="116"/>
      <c r="BS21" s="116"/>
      <c r="BT21" s="116"/>
      <c r="BU21" s="116"/>
      <c r="BV21" s="116"/>
      <c r="BW21" s="116"/>
      <c r="BX21" s="116"/>
      <c r="BY21" s="116"/>
      <c r="BZ21" s="116"/>
      <c r="CA21" s="116"/>
      <c r="CB21" s="116"/>
      <c r="CC21" s="116"/>
      <c r="CD21" s="116"/>
      <c r="CE21" s="116"/>
      <c r="CF21" s="116"/>
      <c r="CG21" s="116"/>
      <c r="CH21" s="116"/>
      <c r="CI21" s="116"/>
      <c r="CJ21" s="116"/>
      <c r="CK21" s="116"/>
      <c r="CL21" s="116"/>
      <c r="CM21" s="116"/>
      <c r="CN21" s="116"/>
      <c r="CO21" s="116"/>
      <c r="CP21" s="116"/>
      <c r="CQ21" s="116"/>
      <c r="CR21" s="116"/>
      <c r="CS21" s="116"/>
      <c r="CT21" s="116"/>
      <c r="CU21" s="116"/>
      <c r="CV21" s="116"/>
      <c r="CW21" s="116"/>
      <c r="CX21" s="116"/>
      <c r="CY21" s="116"/>
      <c r="CZ21" s="116"/>
      <c r="DA21" s="116"/>
      <c r="DB21" s="116"/>
      <c r="DC21" s="116"/>
      <c r="DD21" s="116"/>
      <c r="DE21" s="116"/>
      <c r="DF21" s="116"/>
      <c r="DG21" s="116"/>
      <c r="DH21" s="116"/>
      <c r="DI21" s="116"/>
      <c r="DJ21" s="116"/>
      <c r="DK21" s="116"/>
      <c r="DL21" s="116"/>
      <c r="DM21" s="116"/>
      <c r="DN21" s="116"/>
      <c r="DO21" s="116"/>
      <c r="DP21" s="116"/>
      <c r="DQ21" s="116"/>
      <c r="DR21" s="116"/>
      <c r="DS21" s="116"/>
      <c r="DT21" s="116"/>
      <c r="DU21" s="116"/>
      <c r="DV21" s="116"/>
      <c r="DW21" s="116"/>
      <c r="DX21" s="116"/>
      <c r="DY21" s="116"/>
      <c r="DZ21" s="116"/>
      <c r="EA21" s="116"/>
      <c r="EB21" s="116"/>
      <c r="EC21" s="116"/>
      <c r="ED21" s="116"/>
      <c r="EE21" s="116"/>
      <c r="EF21" s="116"/>
      <c r="EG21" s="116"/>
      <c r="EH21" s="116"/>
      <c r="EI21" s="116"/>
      <c r="EJ21" s="116"/>
      <c r="EK21" s="116"/>
      <c r="EL21" s="116"/>
      <c r="EM21" s="116"/>
      <c r="EN21" s="116"/>
      <c r="EO21" s="116"/>
      <c r="EP21" s="116"/>
      <c r="EQ21" s="116"/>
      <c r="ER21" s="116"/>
      <c r="ES21" s="116"/>
      <c r="ET21" s="116"/>
      <c r="EU21" s="116"/>
      <c r="EV21" s="116"/>
      <c r="EW21" s="116"/>
    </row>
    <row r="22" spans="1:153" s="97" customFormat="1" ht="13.2">
      <c r="A22" s="682"/>
      <c r="B22" s="351"/>
      <c r="C22" s="484"/>
      <c r="D22" s="140"/>
      <c r="E22" s="141"/>
      <c r="F22" s="372"/>
      <c r="G22" s="292"/>
      <c r="H22" s="255"/>
      <c r="I22" s="255"/>
      <c r="J22" s="114"/>
      <c r="K22" s="204"/>
      <c r="L22" s="204"/>
      <c r="M22" s="114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  <c r="BI22" s="116"/>
      <c r="BJ22" s="116"/>
      <c r="BK22" s="116"/>
      <c r="BL22" s="116"/>
      <c r="BM22" s="116"/>
      <c r="BN22" s="116"/>
      <c r="BO22" s="116"/>
      <c r="BP22" s="116"/>
      <c r="BQ22" s="116"/>
      <c r="BR22" s="116"/>
      <c r="BS22" s="116"/>
      <c r="BT22" s="116"/>
      <c r="BU22" s="116"/>
      <c r="BV22" s="116"/>
      <c r="BW22" s="116"/>
      <c r="BX22" s="116"/>
      <c r="BY22" s="116"/>
      <c r="BZ22" s="116"/>
      <c r="CA22" s="116"/>
      <c r="CB22" s="116"/>
      <c r="CC22" s="116"/>
      <c r="CD22" s="116"/>
      <c r="CE22" s="116"/>
      <c r="CF22" s="116"/>
      <c r="CG22" s="116"/>
      <c r="CH22" s="116"/>
      <c r="CI22" s="116"/>
      <c r="CJ22" s="116"/>
      <c r="CK22" s="116"/>
      <c r="CL22" s="116"/>
      <c r="CM22" s="116"/>
      <c r="CN22" s="116"/>
      <c r="CO22" s="116"/>
      <c r="CP22" s="116"/>
      <c r="CQ22" s="116"/>
      <c r="CR22" s="116"/>
      <c r="CS22" s="116"/>
      <c r="CT22" s="116"/>
      <c r="CU22" s="116"/>
      <c r="CV22" s="116"/>
      <c r="CW22" s="116"/>
      <c r="CX22" s="116"/>
      <c r="CY22" s="116"/>
      <c r="CZ22" s="116"/>
      <c r="DA22" s="116"/>
      <c r="DB22" s="116"/>
      <c r="DC22" s="116"/>
      <c r="DD22" s="116"/>
      <c r="DE22" s="116"/>
      <c r="DF22" s="116"/>
      <c r="DG22" s="116"/>
      <c r="DH22" s="116"/>
      <c r="DI22" s="116"/>
      <c r="DJ22" s="116"/>
      <c r="DK22" s="116"/>
      <c r="DL22" s="116"/>
      <c r="DM22" s="116"/>
      <c r="DN22" s="116"/>
      <c r="DO22" s="116"/>
      <c r="DP22" s="116"/>
      <c r="DQ22" s="116"/>
      <c r="DR22" s="116"/>
      <c r="DS22" s="116"/>
      <c r="DT22" s="116"/>
      <c r="DU22" s="116"/>
      <c r="DV22" s="116"/>
      <c r="DW22" s="116"/>
      <c r="DX22" s="116"/>
      <c r="DY22" s="116"/>
      <c r="DZ22" s="116"/>
      <c r="EA22" s="116"/>
      <c r="EB22" s="116"/>
      <c r="EC22" s="116"/>
      <c r="ED22" s="116"/>
      <c r="EE22" s="116"/>
      <c r="EF22" s="116"/>
      <c r="EG22" s="116"/>
      <c r="EH22" s="116"/>
      <c r="EI22" s="116"/>
      <c r="EJ22" s="116"/>
      <c r="EK22" s="116"/>
      <c r="EL22" s="116"/>
      <c r="EM22" s="116"/>
      <c r="EN22" s="116"/>
      <c r="EO22" s="116"/>
      <c r="EP22" s="116"/>
      <c r="EQ22" s="116"/>
      <c r="ER22" s="116"/>
      <c r="ES22" s="116"/>
      <c r="ET22" s="116"/>
      <c r="EU22" s="116"/>
      <c r="EV22" s="116"/>
      <c r="EW22" s="116"/>
    </row>
    <row r="23" spans="1:153" s="97" customFormat="1" ht="13.2">
      <c r="A23" s="682">
        <v>6</v>
      </c>
      <c r="B23" s="351" t="s">
        <v>695</v>
      </c>
      <c r="C23" s="484"/>
      <c r="D23" s="140"/>
      <c r="E23" s="417" t="s">
        <v>1</v>
      </c>
      <c r="F23" s="372">
        <v>1</v>
      </c>
      <c r="G23" s="292" t="s">
        <v>15</v>
      </c>
      <c r="H23" s="255"/>
      <c r="I23" s="255"/>
      <c r="J23" s="114"/>
      <c r="K23" s="204"/>
      <c r="L23" s="204"/>
      <c r="M23" s="114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6"/>
      <c r="AT23" s="116"/>
      <c r="AU23" s="116"/>
      <c r="AV23" s="116"/>
      <c r="AW23" s="116"/>
      <c r="AX23" s="116"/>
      <c r="AY23" s="116"/>
      <c r="AZ23" s="116"/>
      <c r="BA23" s="116"/>
      <c r="BB23" s="116"/>
      <c r="BC23" s="116"/>
      <c r="BD23" s="116"/>
      <c r="BE23" s="116"/>
      <c r="BF23" s="116"/>
      <c r="BG23" s="116"/>
      <c r="BH23" s="116"/>
      <c r="BI23" s="116"/>
      <c r="BJ23" s="116"/>
      <c r="BK23" s="116"/>
      <c r="BL23" s="116"/>
      <c r="BM23" s="116"/>
      <c r="BN23" s="116"/>
      <c r="BO23" s="116"/>
      <c r="BP23" s="116"/>
      <c r="BQ23" s="116"/>
      <c r="BR23" s="116"/>
      <c r="BS23" s="116"/>
      <c r="BT23" s="116"/>
      <c r="BU23" s="116"/>
      <c r="BV23" s="116"/>
      <c r="BW23" s="116"/>
      <c r="BX23" s="116"/>
      <c r="BY23" s="116"/>
      <c r="BZ23" s="116"/>
      <c r="CA23" s="116"/>
      <c r="CB23" s="116"/>
      <c r="CC23" s="116"/>
      <c r="CD23" s="116"/>
      <c r="CE23" s="116"/>
      <c r="CF23" s="116"/>
      <c r="CG23" s="116"/>
      <c r="CH23" s="116"/>
      <c r="CI23" s="116"/>
      <c r="CJ23" s="116"/>
      <c r="CK23" s="116"/>
      <c r="CL23" s="116"/>
      <c r="CM23" s="116"/>
      <c r="CN23" s="116"/>
      <c r="CO23" s="116"/>
      <c r="CP23" s="116"/>
      <c r="CQ23" s="116"/>
      <c r="CR23" s="116"/>
      <c r="CS23" s="116"/>
      <c r="CT23" s="116"/>
      <c r="CU23" s="116"/>
      <c r="CV23" s="116"/>
      <c r="CW23" s="116"/>
      <c r="CX23" s="116"/>
      <c r="CY23" s="116"/>
      <c r="CZ23" s="116"/>
      <c r="DA23" s="116"/>
      <c r="DB23" s="116"/>
      <c r="DC23" s="116"/>
      <c r="DD23" s="116"/>
      <c r="DE23" s="116"/>
      <c r="DF23" s="116"/>
      <c r="DG23" s="116"/>
      <c r="DH23" s="116"/>
      <c r="DI23" s="116"/>
      <c r="DJ23" s="116"/>
      <c r="DK23" s="116"/>
      <c r="DL23" s="116"/>
      <c r="DM23" s="116"/>
      <c r="DN23" s="116"/>
      <c r="DO23" s="116"/>
      <c r="DP23" s="116"/>
      <c r="DQ23" s="116"/>
      <c r="DR23" s="116"/>
      <c r="DS23" s="116"/>
      <c r="DT23" s="116"/>
      <c r="DU23" s="116"/>
      <c r="DV23" s="116"/>
      <c r="DW23" s="116"/>
      <c r="DX23" s="116"/>
      <c r="DY23" s="116"/>
      <c r="DZ23" s="116"/>
      <c r="EA23" s="116"/>
      <c r="EB23" s="116"/>
      <c r="EC23" s="116"/>
      <c r="ED23" s="116"/>
      <c r="EE23" s="116"/>
      <c r="EF23" s="116"/>
      <c r="EG23" s="116"/>
      <c r="EH23" s="116"/>
      <c r="EI23" s="116"/>
      <c r="EJ23" s="116"/>
      <c r="EK23" s="116"/>
      <c r="EL23" s="116"/>
      <c r="EM23" s="116"/>
      <c r="EN23" s="116"/>
      <c r="EO23" s="116"/>
      <c r="EP23" s="116"/>
      <c r="EQ23" s="116"/>
      <c r="ER23" s="116"/>
      <c r="ES23" s="116"/>
      <c r="ET23" s="116"/>
      <c r="EU23" s="116"/>
      <c r="EV23" s="116"/>
      <c r="EW23" s="116"/>
    </row>
    <row r="24" spans="1:153" s="97" customFormat="1" ht="13.2">
      <c r="A24" s="502"/>
      <c r="B24" s="111"/>
      <c r="C24" s="112"/>
      <c r="D24" s="136"/>
      <c r="E24" s="114"/>
      <c r="F24" s="238"/>
      <c r="G24" s="255"/>
      <c r="H24" s="255"/>
      <c r="I24" s="255"/>
      <c r="J24" s="114"/>
      <c r="K24" s="204"/>
      <c r="L24" s="204"/>
      <c r="M24" s="114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  <c r="BC24" s="116"/>
      <c r="BD24" s="116"/>
      <c r="BE24" s="116"/>
      <c r="BF24" s="116"/>
      <c r="BG24" s="116"/>
      <c r="BH24" s="116"/>
      <c r="BI24" s="116"/>
      <c r="BJ24" s="116"/>
      <c r="BK24" s="116"/>
      <c r="BL24" s="116"/>
      <c r="BM24" s="116"/>
      <c r="BN24" s="116"/>
      <c r="BO24" s="116"/>
      <c r="BP24" s="116"/>
      <c r="BQ24" s="116"/>
      <c r="BR24" s="116"/>
      <c r="BS24" s="116"/>
      <c r="BT24" s="116"/>
      <c r="BU24" s="116"/>
      <c r="BV24" s="116"/>
      <c r="BW24" s="116"/>
      <c r="BX24" s="116"/>
      <c r="BY24" s="116"/>
      <c r="BZ24" s="116"/>
      <c r="CA24" s="116"/>
      <c r="CB24" s="116"/>
      <c r="CC24" s="116"/>
      <c r="CD24" s="116"/>
      <c r="CE24" s="116"/>
      <c r="CF24" s="116"/>
      <c r="CG24" s="116"/>
      <c r="CH24" s="116"/>
      <c r="CI24" s="116"/>
      <c r="CJ24" s="116"/>
      <c r="CK24" s="116"/>
      <c r="CL24" s="116"/>
      <c r="CM24" s="116"/>
      <c r="CN24" s="116"/>
      <c r="CO24" s="116"/>
      <c r="CP24" s="116"/>
      <c r="CQ24" s="116"/>
      <c r="CR24" s="116"/>
      <c r="CS24" s="116"/>
      <c r="CT24" s="116"/>
      <c r="CU24" s="116"/>
      <c r="CV24" s="116"/>
      <c r="CW24" s="116"/>
      <c r="CX24" s="116"/>
      <c r="CY24" s="116"/>
      <c r="CZ24" s="116"/>
      <c r="DA24" s="116"/>
      <c r="DB24" s="116"/>
      <c r="DC24" s="116"/>
      <c r="DD24" s="116"/>
      <c r="DE24" s="116"/>
      <c r="DF24" s="116"/>
      <c r="DG24" s="116"/>
      <c r="DH24" s="116"/>
      <c r="DI24" s="116"/>
      <c r="DJ24" s="116"/>
      <c r="DK24" s="116"/>
      <c r="DL24" s="116"/>
      <c r="DM24" s="116"/>
      <c r="DN24" s="116"/>
      <c r="DO24" s="116"/>
      <c r="DP24" s="116"/>
      <c r="DQ24" s="116"/>
      <c r="DR24" s="116"/>
      <c r="DS24" s="116"/>
      <c r="DT24" s="116"/>
      <c r="DU24" s="116"/>
      <c r="DV24" s="116"/>
      <c r="DW24" s="116"/>
      <c r="DX24" s="116"/>
      <c r="DY24" s="116"/>
      <c r="DZ24" s="116"/>
      <c r="EA24" s="116"/>
      <c r="EB24" s="116"/>
      <c r="EC24" s="116"/>
      <c r="ED24" s="116"/>
      <c r="EE24" s="116"/>
      <c r="EF24" s="116"/>
      <c r="EG24" s="116"/>
      <c r="EH24" s="116"/>
      <c r="EI24" s="116"/>
      <c r="EJ24" s="116"/>
      <c r="EK24" s="116"/>
      <c r="EL24" s="116"/>
      <c r="EM24" s="116"/>
      <c r="EN24" s="116"/>
      <c r="EO24" s="116"/>
      <c r="EP24" s="116"/>
      <c r="EQ24" s="116"/>
      <c r="ER24" s="116"/>
      <c r="ES24" s="116"/>
      <c r="ET24" s="116"/>
      <c r="EU24" s="116"/>
      <c r="EV24" s="116"/>
      <c r="EW24" s="116"/>
    </row>
    <row r="25" spans="1:153" s="97" customFormat="1" ht="12.9" customHeight="1">
      <c r="A25" s="514"/>
      <c r="B25" s="159"/>
      <c r="C25" s="113"/>
      <c r="D25" s="177"/>
      <c r="E25" s="114"/>
      <c r="F25" s="238"/>
      <c r="G25" s="255"/>
      <c r="H25" s="255"/>
      <c r="I25" s="255"/>
      <c r="J25" s="114"/>
      <c r="K25" s="204"/>
      <c r="L25" s="204"/>
      <c r="M25" s="114"/>
    </row>
    <row r="26" spans="1:153" s="97" customFormat="1" ht="12.9" customHeight="1" thickBot="1">
      <c r="A26" s="515"/>
      <c r="B26" s="179"/>
      <c r="C26" s="180"/>
      <c r="D26" s="180"/>
      <c r="E26" s="180"/>
      <c r="F26" s="181"/>
      <c r="G26" s="120"/>
      <c r="H26" s="120"/>
      <c r="I26" s="120"/>
      <c r="J26" s="182"/>
      <c r="K26" s="451"/>
      <c r="L26" s="451"/>
      <c r="M26" s="499">
        <f>SUM(M10:M10)</f>
        <v>0</v>
      </c>
    </row>
    <row r="27" spans="1:153" s="97" customFormat="1" ht="12.9" customHeight="1">
      <c r="A27"/>
      <c r="B27"/>
      <c r="C27"/>
      <c r="D27"/>
      <c r="E27"/>
      <c r="F27" s="122"/>
      <c r="G27"/>
      <c r="H27"/>
      <c r="I27"/>
      <c r="J27"/>
      <c r="K27"/>
      <c r="L27"/>
      <c r="M27"/>
    </row>
    <row r="28" spans="1:153" s="97" customFormat="1" ht="12.9" customHeight="1">
      <c r="A28"/>
      <c r="B28"/>
      <c r="C28"/>
      <c r="D28"/>
      <c r="E28"/>
      <c r="F28" s="122"/>
      <c r="G28"/>
      <c r="H28"/>
      <c r="I28"/>
      <c r="J28"/>
      <c r="K28"/>
      <c r="L28"/>
      <c r="M28" s="122">
        <f>+SUMPRODUCT(F1:F12,J1:J12)</f>
        <v>0</v>
      </c>
    </row>
    <row r="29" spans="1:153" s="97" customFormat="1" ht="12.9" customHeight="1">
      <c r="A29"/>
      <c r="B29"/>
      <c r="C29"/>
      <c r="D29"/>
      <c r="E29"/>
      <c r="F29" s="122"/>
      <c r="G29"/>
      <c r="H29"/>
      <c r="I29"/>
      <c r="J29"/>
      <c r="K29"/>
      <c r="L29"/>
      <c r="M29"/>
    </row>
    <row r="30" spans="1:153" s="97" customFormat="1" ht="12.9" customHeight="1">
      <c r="A30"/>
      <c r="B30"/>
      <c r="C30"/>
      <c r="D30"/>
      <c r="E30"/>
      <c r="F30" s="122"/>
      <c r="G30"/>
      <c r="H30"/>
      <c r="I30"/>
      <c r="J30"/>
      <c r="K30"/>
      <c r="L30"/>
      <c r="M30"/>
    </row>
    <row r="31" spans="1:153" s="97" customFormat="1" ht="12.9" customHeight="1">
      <c r="A31"/>
      <c r="B31"/>
      <c r="C31"/>
      <c r="D31"/>
      <c r="E31"/>
      <c r="F31" s="122"/>
      <c r="G31"/>
      <c r="H31"/>
      <c r="I31"/>
      <c r="J31"/>
      <c r="K31"/>
      <c r="L31"/>
      <c r="M31"/>
    </row>
    <row r="32" spans="1:153" s="14" customFormat="1" ht="12.9" customHeight="1">
      <c r="A32"/>
      <c r="B32"/>
      <c r="C32"/>
      <c r="D32"/>
      <c r="E32"/>
      <c r="F32" s="122"/>
      <c r="G32"/>
      <c r="H32"/>
      <c r="I32"/>
      <c r="J32"/>
      <c r="K32"/>
      <c r="L32"/>
      <c r="M32"/>
    </row>
    <row r="33" spans="1:153" s="14" customFormat="1" ht="12.9" customHeight="1">
      <c r="A33"/>
      <c r="B33"/>
      <c r="C33"/>
      <c r="D33"/>
      <c r="E33"/>
      <c r="F33" s="122"/>
      <c r="G33"/>
      <c r="H33"/>
      <c r="I33"/>
      <c r="J33"/>
      <c r="K33"/>
      <c r="L33"/>
      <c r="M33"/>
    </row>
    <row r="34" spans="1:153" s="14" customFormat="1" ht="12.9" customHeight="1">
      <c r="A34"/>
      <c r="B34"/>
      <c r="C34"/>
      <c r="D34"/>
      <c r="E34"/>
      <c r="F34" s="122"/>
      <c r="G34"/>
      <c r="H34"/>
      <c r="I34"/>
      <c r="J34"/>
      <c r="K34"/>
      <c r="L34"/>
      <c r="M34"/>
    </row>
    <row r="35" spans="1:153" s="14" customFormat="1" ht="12.9" customHeight="1">
      <c r="A35"/>
      <c r="B35"/>
      <c r="C35"/>
      <c r="D35"/>
      <c r="E35"/>
      <c r="F35" s="122"/>
      <c r="G35"/>
      <c r="H35"/>
      <c r="I35"/>
      <c r="J35"/>
      <c r="K35"/>
      <c r="L35"/>
      <c r="M35"/>
    </row>
    <row r="36" spans="1:153" s="14" customFormat="1" ht="12.9" customHeight="1">
      <c r="A36"/>
      <c r="B36"/>
      <c r="C36"/>
      <c r="D36"/>
      <c r="E36"/>
      <c r="F36" s="122"/>
      <c r="G36"/>
      <c r="H36"/>
      <c r="I36"/>
      <c r="J36"/>
      <c r="K36"/>
      <c r="L36"/>
      <c r="M36"/>
    </row>
    <row r="37" spans="1:153" s="14" customFormat="1" ht="12.9" customHeight="1">
      <c r="A37"/>
      <c r="B37"/>
      <c r="C37"/>
      <c r="D37"/>
      <c r="E37"/>
      <c r="F37" s="122"/>
      <c r="G37"/>
      <c r="H37"/>
      <c r="I37"/>
      <c r="J37"/>
      <c r="K37"/>
      <c r="L37"/>
      <c r="M37"/>
    </row>
    <row r="38" spans="1:153" s="14" customFormat="1" ht="12.9" customHeight="1">
      <c r="A38"/>
      <c r="B38"/>
      <c r="C38"/>
      <c r="D38"/>
      <c r="E38"/>
      <c r="F38" s="122"/>
      <c r="G38"/>
      <c r="H38"/>
      <c r="I38"/>
      <c r="J38"/>
      <c r="K38"/>
      <c r="L38"/>
      <c r="M38"/>
    </row>
    <row r="39" spans="1:153" s="14" customFormat="1" ht="12.9" customHeight="1">
      <c r="A39"/>
      <c r="B39"/>
      <c r="C39"/>
      <c r="D39"/>
      <c r="E39"/>
      <c r="F39" s="122"/>
      <c r="G39"/>
      <c r="H39"/>
      <c r="I39"/>
      <c r="J39"/>
      <c r="K39"/>
      <c r="L39"/>
      <c r="M39"/>
    </row>
    <row r="40" spans="1:153" s="14" customFormat="1" ht="12.9" customHeight="1">
      <c r="A40"/>
      <c r="B40"/>
      <c r="C40"/>
      <c r="D40"/>
      <c r="E40"/>
      <c r="F40" s="122"/>
      <c r="G40"/>
      <c r="H40"/>
      <c r="I40"/>
      <c r="J40"/>
      <c r="K40"/>
      <c r="L40"/>
      <c r="M40"/>
    </row>
    <row r="41" spans="1:153" s="14" customFormat="1" ht="12.9" customHeight="1">
      <c r="A41"/>
      <c r="B41"/>
      <c r="C41"/>
      <c r="D41"/>
      <c r="E41"/>
      <c r="F41" s="122"/>
      <c r="G41"/>
      <c r="H41"/>
      <c r="I41"/>
      <c r="J41"/>
      <c r="K41"/>
      <c r="L41"/>
      <c r="M41"/>
    </row>
    <row r="42" spans="1:153" s="14" customFormat="1" ht="12.9" customHeight="1">
      <c r="A42"/>
      <c r="B42"/>
      <c r="C42"/>
      <c r="D42"/>
      <c r="E42"/>
      <c r="F42" s="122"/>
      <c r="G42"/>
      <c r="H42"/>
      <c r="I42"/>
      <c r="J42"/>
      <c r="K42"/>
      <c r="L42"/>
      <c r="M42"/>
    </row>
    <row r="43" spans="1:153" s="97" customFormat="1" ht="12.9" customHeight="1">
      <c r="A43"/>
      <c r="B43"/>
      <c r="C43"/>
      <c r="D43"/>
      <c r="E43"/>
      <c r="F43" s="122"/>
      <c r="G43"/>
      <c r="H43"/>
      <c r="I43"/>
      <c r="J43"/>
      <c r="K43"/>
      <c r="L43"/>
      <c r="M43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  <c r="AP43" s="116"/>
      <c r="AQ43" s="116"/>
      <c r="AR43" s="116"/>
      <c r="AS43" s="116"/>
      <c r="AT43" s="116"/>
      <c r="AU43" s="116"/>
      <c r="AV43" s="116"/>
      <c r="AW43" s="116"/>
      <c r="AX43" s="116"/>
      <c r="AY43" s="116"/>
      <c r="AZ43" s="116"/>
      <c r="BA43" s="116"/>
      <c r="BB43" s="116"/>
      <c r="BC43" s="116"/>
      <c r="BD43" s="116"/>
      <c r="BE43" s="116"/>
      <c r="BF43" s="116"/>
      <c r="BG43" s="116"/>
      <c r="BH43" s="116"/>
      <c r="BI43" s="116"/>
      <c r="BJ43" s="116"/>
      <c r="BK43" s="116"/>
      <c r="BL43" s="116"/>
      <c r="BM43" s="116"/>
      <c r="BN43" s="116"/>
      <c r="BO43" s="116"/>
      <c r="BP43" s="116"/>
      <c r="BQ43" s="116"/>
      <c r="BR43" s="116"/>
      <c r="BS43" s="116"/>
      <c r="BT43" s="116"/>
      <c r="BU43" s="116"/>
      <c r="BV43" s="116"/>
      <c r="BW43" s="116"/>
      <c r="BX43" s="116"/>
      <c r="BY43" s="116"/>
      <c r="BZ43" s="116"/>
      <c r="CA43" s="116"/>
      <c r="CB43" s="116"/>
      <c r="CC43" s="116"/>
      <c r="CD43" s="116"/>
      <c r="CE43" s="116"/>
      <c r="CF43" s="116"/>
      <c r="CG43" s="116"/>
      <c r="CH43" s="116"/>
      <c r="CI43" s="116"/>
      <c r="CJ43" s="116"/>
      <c r="CK43" s="116"/>
      <c r="CL43" s="116"/>
      <c r="CM43" s="116"/>
      <c r="CN43" s="116"/>
      <c r="CO43" s="116"/>
      <c r="CP43" s="116"/>
      <c r="CQ43" s="116"/>
      <c r="CR43" s="116"/>
      <c r="CS43" s="116"/>
      <c r="CT43" s="116"/>
      <c r="CU43" s="116"/>
      <c r="CV43" s="116"/>
      <c r="CW43" s="116"/>
      <c r="CX43" s="116"/>
      <c r="CY43" s="116"/>
      <c r="CZ43" s="116"/>
      <c r="DA43" s="116"/>
      <c r="DB43" s="116"/>
      <c r="DC43" s="116"/>
      <c r="DD43" s="116"/>
      <c r="DE43" s="116"/>
      <c r="DF43" s="116"/>
      <c r="DG43" s="116"/>
      <c r="DH43" s="116"/>
      <c r="DI43" s="116"/>
      <c r="DJ43" s="116"/>
      <c r="DK43" s="116"/>
      <c r="DL43" s="116"/>
      <c r="DM43" s="116"/>
      <c r="DN43" s="116"/>
      <c r="DO43" s="116"/>
      <c r="DP43" s="116"/>
      <c r="DQ43" s="116"/>
      <c r="DR43" s="116"/>
      <c r="DS43" s="116"/>
      <c r="DT43" s="116"/>
      <c r="DU43" s="116"/>
      <c r="DV43" s="116"/>
      <c r="DW43" s="116"/>
      <c r="DX43" s="116"/>
      <c r="DY43" s="116"/>
      <c r="DZ43" s="116"/>
      <c r="EA43" s="116"/>
      <c r="EB43" s="116"/>
      <c r="EC43" s="116"/>
      <c r="ED43" s="116"/>
      <c r="EE43" s="116"/>
      <c r="EF43" s="116"/>
      <c r="EG43" s="116"/>
      <c r="EH43" s="116"/>
      <c r="EI43" s="116"/>
      <c r="EJ43" s="116"/>
      <c r="EK43" s="116"/>
      <c r="EL43" s="116"/>
      <c r="EM43" s="116"/>
      <c r="EN43" s="116"/>
      <c r="EO43" s="116"/>
      <c r="EP43" s="116"/>
      <c r="EQ43" s="116"/>
      <c r="ER43" s="116"/>
      <c r="ES43" s="116"/>
      <c r="ET43" s="116"/>
      <c r="EU43" s="116"/>
      <c r="EV43" s="116"/>
      <c r="EW43" s="116"/>
    </row>
    <row r="44" spans="1:153" s="97" customFormat="1" ht="12.9" customHeight="1">
      <c r="A44"/>
      <c r="B44"/>
      <c r="C44"/>
      <c r="D44"/>
      <c r="E44"/>
      <c r="F44" s="122"/>
      <c r="G44"/>
      <c r="H44"/>
      <c r="I44"/>
      <c r="J44"/>
      <c r="K44"/>
      <c r="L44"/>
      <c r="M44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116"/>
      <c r="BB44" s="116"/>
      <c r="BC44" s="116"/>
      <c r="BD44" s="116"/>
      <c r="BE44" s="116"/>
      <c r="BF44" s="116"/>
      <c r="BG44" s="116"/>
      <c r="BH44" s="116"/>
      <c r="BI44" s="116"/>
      <c r="BJ44" s="116"/>
      <c r="BK44" s="116"/>
      <c r="BL44" s="116"/>
      <c r="BM44" s="116"/>
      <c r="BN44" s="116"/>
      <c r="BO44" s="116"/>
      <c r="BP44" s="116"/>
      <c r="BQ44" s="116"/>
      <c r="BR44" s="116"/>
      <c r="BS44" s="116"/>
      <c r="BT44" s="116"/>
      <c r="BU44" s="116"/>
      <c r="BV44" s="116"/>
      <c r="BW44" s="116"/>
      <c r="BX44" s="116"/>
      <c r="BY44" s="116"/>
      <c r="BZ44" s="116"/>
      <c r="CA44" s="116"/>
      <c r="CB44" s="116"/>
      <c r="CC44" s="116"/>
      <c r="CD44" s="116"/>
      <c r="CE44" s="116"/>
      <c r="CF44" s="116"/>
      <c r="CG44" s="116"/>
      <c r="CH44" s="116"/>
      <c r="CI44" s="116"/>
      <c r="CJ44" s="116"/>
      <c r="CK44" s="116"/>
      <c r="CL44" s="116"/>
      <c r="CM44" s="116"/>
      <c r="CN44" s="116"/>
      <c r="CO44" s="116"/>
      <c r="CP44" s="116"/>
      <c r="CQ44" s="116"/>
      <c r="CR44" s="116"/>
      <c r="CS44" s="116"/>
      <c r="CT44" s="116"/>
      <c r="CU44" s="116"/>
      <c r="CV44" s="116"/>
      <c r="CW44" s="116"/>
      <c r="CX44" s="116"/>
      <c r="CY44" s="116"/>
      <c r="CZ44" s="116"/>
      <c r="DA44" s="116"/>
      <c r="DB44" s="116"/>
      <c r="DC44" s="116"/>
      <c r="DD44" s="116"/>
      <c r="DE44" s="116"/>
      <c r="DF44" s="116"/>
      <c r="DG44" s="116"/>
      <c r="DH44" s="116"/>
      <c r="DI44" s="116"/>
      <c r="DJ44" s="116"/>
      <c r="DK44" s="116"/>
      <c r="DL44" s="116"/>
      <c r="DM44" s="116"/>
      <c r="DN44" s="116"/>
      <c r="DO44" s="116"/>
      <c r="DP44" s="116"/>
      <c r="DQ44" s="116"/>
      <c r="DR44" s="116"/>
      <c r="DS44" s="116"/>
      <c r="DT44" s="116"/>
      <c r="DU44" s="116"/>
      <c r="DV44" s="116"/>
      <c r="DW44" s="116"/>
      <c r="DX44" s="116"/>
      <c r="DY44" s="116"/>
      <c r="DZ44" s="116"/>
      <c r="EA44" s="116"/>
      <c r="EB44" s="116"/>
      <c r="EC44" s="116"/>
      <c r="ED44" s="116"/>
      <c r="EE44" s="116"/>
      <c r="EF44" s="116"/>
      <c r="EG44" s="116"/>
      <c r="EH44" s="116"/>
      <c r="EI44" s="116"/>
      <c r="EJ44" s="116"/>
      <c r="EK44" s="116"/>
      <c r="EL44" s="116"/>
      <c r="EM44" s="116"/>
      <c r="EN44" s="116"/>
      <c r="EO44" s="116"/>
      <c r="EP44" s="116"/>
      <c r="EQ44" s="116"/>
      <c r="ER44" s="116"/>
      <c r="ES44" s="116"/>
      <c r="ET44" s="116"/>
      <c r="EU44" s="116"/>
      <c r="EV44" s="116"/>
      <c r="EW44" s="116"/>
    </row>
    <row r="45" spans="1:153" s="97" customFormat="1" ht="6" customHeight="1">
      <c r="A45"/>
      <c r="B45"/>
      <c r="C45"/>
      <c r="D45"/>
      <c r="E45"/>
      <c r="F45" s="122"/>
      <c r="G45"/>
      <c r="H45"/>
      <c r="I45"/>
      <c r="J45"/>
      <c r="K45"/>
      <c r="L45"/>
      <c r="M45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16"/>
      <c r="AP45" s="116"/>
      <c r="AQ45" s="116"/>
      <c r="AR45" s="116"/>
      <c r="AS45" s="116"/>
      <c r="AT45" s="116"/>
      <c r="AU45" s="116"/>
      <c r="AV45" s="116"/>
      <c r="AW45" s="116"/>
      <c r="AX45" s="116"/>
      <c r="AY45" s="116"/>
      <c r="AZ45" s="116"/>
      <c r="BA45" s="116"/>
      <c r="BB45" s="116"/>
      <c r="BC45" s="116"/>
      <c r="BD45" s="116"/>
      <c r="BE45" s="116"/>
      <c r="BF45" s="116"/>
      <c r="BG45" s="116"/>
      <c r="BH45" s="116"/>
      <c r="BI45" s="116"/>
      <c r="BJ45" s="116"/>
      <c r="BK45" s="116"/>
      <c r="BL45" s="116"/>
      <c r="BM45" s="116"/>
      <c r="BN45" s="116"/>
      <c r="BO45" s="116"/>
      <c r="BP45" s="116"/>
      <c r="BQ45" s="116"/>
      <c r="BR45" s="116"/>
      <c r="BS45" s="116"/>
      <c r="BT45" s="116"/>
      <c r="BU45" s="116"/>
      <c r="BV45" s="116"/>
      <c r="BW45" s="116"/>
      <c r="BX45" s="116"/>
      <c r="BY45" s="116"/>
      <c r="BZ45" s="116"/>
      <c r="CA45" s="116"/>
      <c r="CB45" s="116"/>
      <c r="CC45" s="116"/>
      <c r="CD45" s="116"/>
      <c r="CE45" s="116"/>
      <c r="CF45" s="116"/>
      <c r="CG45" s="116"/>
      <c r="CH45" s="116"/>
      <c r="CI45" s="116"/>
      <c r="CJ45" s="116"/>
      <c r="CK45" s="116"/>
      <c r="CL45" s="116"/>
      <c r="CM45" s="116"/>
      <c r="CN45" s="116"/>
      <c r="CO45" s="116"/>
      <c r="CP45" s="116"/>
      <c r="CQ45" s="116"/>
      <c r="CR45" s="116"/>
      <c r="CS45" s="116"/>
      <c r="CT45" s="116"/>
      <c r="CU45" s="116"/>
      <c r="CV45" s="116"/>
      <c r="CW45" s="116"/>
      <c r="CX45" s="116"/>
      <c r="CY45" s="116"/>
      <c r="CZ45" s="116"/>
      <c r="DA45" s="116"/>
      <c r="DB45" s="116"/>
      <c r="DC45" s="116"/>
      <c r="DD45" s="116"/>
      <c r="DE45" s="116"/>
      <c r="DF45" s="116"/>
      <c r="DG45" s="116"/>
      <c r="DH45" s="116"/>
      <c r="DI45" s="116"/>
      <c r="DJ45" s="116"/>
      <c r="DK45" s="116"/>
      <c r="DL45" s="116"/>
      <c r="DM45" s="116"/>
      <c r="DN45" s="116"/>
      <c r="DO45" s="116"/>
      <c r="DP45" s="116"/>
      <c r="DQ45" s="116"/>
      <c r="DR45" s="116"/>
      <c r="DS45" s="116"/>
      <c r="DT45" s="116"/>
      <c r="DU45" s="116"/>
      <c r="DV45" s="116"/>
      <c r="DW45" s="116"/>
      <c r="DX45" s="116"/>
      <c r="DY45" s="116"/>
      <c r="DZ45" s="116"/>
      <c r="EA45" s="116"/>
      <c r="EB45" s="116"/>
      <c r="EC45" s="116"/>
      <c r="ED45" s="116"/>
      <c r="EE45" s="116"/>
      <c r="EF45" s="116"/>
      <c r="EG45" s="116"/>
      <c r="EH45" s="116"/>
      <c r="EI45" s="116"/>
      <c r="EJ45" s="116"/>
      <c r="EK45" s="116"/>
      <c r="EL45" s="116"/>
      <c r="EM45" s="116"/>
      <c r="EN45" s="116"/>
      <c r="EO45" s="116"/>
      <c r="EP45" s="116"/>
      <c r="EQ45" s="116"/>
      <c r="ER45" s="116"/>
      <c r="ES45" s="116"/>
      <c r="ET45" s="116"/>
      <c r="EU45" s="116"/>
      <c r="EV45" s="116"/>
      <c r="EW45" s="116"/>
    </row>
    <row r="46" spans="1:153" s="97" customFormat="1" ht="20.100000000000001" customHeight="1">
      <c r="A46"/>
      <c r="B46"/>
      <c r="C46"/>
      <c r="D46"/>
      <c r="E46"/>
      <c r="F46" s="122"/>
      <c r="G46"/>
      <c r="H46"/>
      <c r="I46"/>
      <c r="J46"/>
      <c r="K46"/>
      <c r="L46"/>
      <c r="M4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  <c r="AP46" s="116"/>
      <c r="AQ46" s="116"/>
      <c r="AR46" s="116"/>
      <c r="AS46" s="116"/>
      <c r="AT46" s="116"/>
      <c r="AU46" s="116"/>
      <c r="AV46" s="116"/>
      <c r="AW46" s="116"/>
      <c r="AX46" s="116"/>
      <c r="AY46" s="116"/>
      <c r="AZ46" s="116"/>
      <c r="BA46" s="116"/>
      <c r="BB46" s="116"/>
      <c r="BC46" s="116"/>
      <c r="BD46" s="116"/>
      <c r="BE46" s="116"/>
      <c r="BF46" s="116"/>
      <c r="BG46" s="116"/>
      <c r="BH46" s="116"/>
      <c r="BI46" s="116"/>
      <c r="BJ46" s="116"/>
      <c r="BK46" s="116"/>
      <c r="BL46" s="116"/>
      <c r="BM46" s="116"/>
      <c r="BN46" s="116"/>
      <c r="BO46" s="116"/>
      <c r="BP46" s="116"/>
      <c r="BQ46" s="116"/>
      <c r="BR46" s="116"/>
      <c r="BS46" s="116"/>
      <c r="BT46" s="116"/>
      <c r="BU46" s="116"/>
      <c r="BV46" s="116"/>
      <c r="BW46" s="116"/>
      <c r="BX46" s="116"/>
      <c r="BY46" s="116"/>
      <c r="BZ46" s="116"/>
      <c r="CA46" s="116"/>
      <c r="CB46" s="116"/>
      <c r="CC46" s="116"/>
      <c r="CD46" s="116"/>
      <c r="CE46" s="116"/>
      <c r="CF46" s="116"/>
      <c r="CG46" s="116"/>
      <c r="CH46" s="116"/>
      <c r="CI46" s="116"/>
      <c r="CJ46" s="116"/>
      <c r="CK46" s="116"/>
      <c r="CL46" s="116"/>
      <c r="CM46" s="116"/>
      <c r="CN46" s="116"/>
      <c r="CO46" s="116"/>
      <c r="CP46" s="116"/>
      <c r="CQ46" s="116"/>
      <c r="CR46" s="116"/>
      <c r="CS46" s="116"/>
      <c r="CT46" s="116"/>
      <c r="CU46" s="116"/>
      <c r="CV46" s="116"/>
      <c r="CW46" s="116"/>
      <c r="CX46" s="116"/>
      <c r="CY46" s="116"/>
      <c r="CZ46" s="116"/>
      <c r="DA46" s="116"/>
      <c r="DB46" s="116"/>
      <c r="DC46" s="116"/>
      <c r="DD46" s="116"/>
      <c r="DE46" s="116"/>
      <c r="DF46" s="116"/>
      <c r="DG46" s="116"/>
      <c r="DH46" s="116"/>
      <c r="DI46" s="116"/>
      <c r="DJ46" s="116"/>
      <c r="DK46" s="116"/>
      <c r="DL46" s="116"/>
      <c r="DM46" s="116"/>
      <c r="DN46" s="116"/>
      <c r="DO46" s="116"/>
      <c r="DP46" s="116"/>
      <c r="DQ46" s="116"/>
      <c r="DR46" s="116"/>
      <c r="DS46" s="116"/>
      <c r="DT46" s="116"/>
      <c r="DU46" s="116"/>
      <c r="DV46" s="116"/>
      <c r="DW46" s="116"/>
      <c r="DX46" s="116"/>
      <c r="DY46" s="116"/>
      <c r="DZ46" s="116"/>
      <c r="EA46" s="116"/>
      <c r="EB46" s="116"/>
      <c r="EC46" s="116"/>
      <c r="ED46" s="116"/>
      <c r="EE46" s="116"/>
      <c r="EF46" s="116"/>
      <c r="EG46" s="116"/>
      <c r="EH46" s="116"/>
      <c r="EI46" s="116"/>
      <c r="EJ46" s="116"/>
      <c r="EK46" s="116"/>
      <c r="EL46" s="116"/>
      <c r="EM46" s="116"/>
      <c r="EN46" s="116"/>
      <c r="EO46" s="116"/>
      <c r="EP46" s="116"/>
      <c r="EQ46" s="116"/>
      <c r="ER46" s="116"/>
      <c r="ES46" s="116"/>
      <c r="ET46" s="116"/>
      <c r="EU46" s="116"/>
      <c r="EV46" s="116"/>
      <c r="EW46" s="116"/>
    </row>
  </sheetData>
  <mergeCells count="14">
    <mergeCell ref="A7:M7"/>
    <mergeCell ref="J2:M2"/>
    <mergeCell ref="A5:A6"/>
    <mergeCell ref="B5:D5"/>
    <mergeCell ref="E5:E6"/>
    <mergeCell ref="F5:F6"/>
    <mergeCell ref="G5:G6"/>
    <mergeCell ref="J5:J6"/>
    <mergeCell ref="M5:M6"/>
    <mergeCell ref="B6:D6"/>
    <mergeCell ref="H5:H6"/>
    <mergeCell ref="I5:I6"/>
    <mergeCell ref="K5:K6"/>
    <mergeCell ref="L5:L6"/>
  </mergeCells>
  <pageMargins left="0.7" right="0.7" top="0.75" bottom="0.75" header="0.3" footer="0.3"/>
  <pageSetup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E83"/>
  <sheetViews>
    <sheetView topLeftCell="B43" zoomScaleNormal="100" zoomScaleSheetLayoutView="85" workbookViewId="0">
      <selection activeCell="G74" sqref="G74"/>
    </sheetView>
  </sheetViews>
  <sheetFormatPr defaultColWidth="10" defaultRowHeight="14.4"/>
  <cols>
    <col min="1" max="1" width="1.44140625" customWidth="1"/>
    <col min="2" max="2" width="5.33203125" customWidth="1"/>
    <col min="3" max="3" width="2" customWidth="1"/>
    <col min="4" max="4" width="17.6640625" style="12" bestFit="1" customWidth="1"/>
    <col min="5" max="5" width="8.21875" style="12" customWidth="1"/>
    <col min="6" max="6" width="18.5546875" customWidth="1"/>
    <col min="7" max="9" width="16.88671875" customWidth="1"/>
    <col min="10" max="10" width="3.44140625" style="13" customWidth="1"/>
    <col min="11" max="219" width="9.109375" customWidth="1"/>
  </cols>
  <sheetData>
    <row r="1" spans="1:213" s="14" customFormat="1" ht="9" customHeight="1">
      <c r="A1" s="15" t="s">
        <v>0</v>
      </c>
      <c r="B1" s="15"/>
      <c r="C1" s="15"/>
      <c r="D1" s="16"/>
      <c r="E1" s="16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</row>
    <row r="2" spans="1:213" s="14" customFormat="1" ht="23.25" customHeight="1">
      <c r="A2" s="17"/>
      <c r="B2" s="609" t="s">
        <v>61</v>
      </c>
      <c r="C2" s="610"/>
      <c r="D2" s="610"/>
      <c r="E2" s="610"/>
      <c r="F2" s="610"/>
      <c r="G2" s="610"/>
      <c r="H2" s="610"/>
      <c r="I2" s="610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</row>
    <row r="3" spans="1:213" s="14" customFormat="1" ht="8.1" customHeight="1">
      <c r="A3" s="19"/>
      <c r="B3" s="18"/>
      <c r="C3" s="18"/>
      <c r="D3" s="20"/>
      <c r="E3" s="20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8"/>
      <c r="BQ3" s="18"/>
      <c r="BR3" s="18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8"/>
      <c r="CP3" s="18"/>
      <c r="CQ3" s="18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8"/>
      <c r="DO3" s="18"/>
      <c r="DP3" s="18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8"/>
      <c r="EN3" s="18"/>
      <c r="EO3" s="18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8"/>
      <c r="FM3" s="18"/>
      <c r="FN3" s="18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8"/>
      <c r="GL3" s="18"/>
      <c r="GM3" s="18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</row>
    <row r="4" spans="1:213" s="14" customFormat="1" ht="15" customHeight="1">
      <c r="A4" s="21"/>
      <c r="B4" s="22" t="s">
        <v>87</v>
      </c>
      <c r="C4" s="23"/>
      <c r="D4" s="24"/>
      <c r="E4" s="25" t="s">
        <v>417</v>
      </c>
      <c r="F4" s="26"/>
      <c r="G4" s="26"/>
      <c r="H4" s="26"/>
      <c r="I4" s="26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</row>
    <row r="5" spans="1:213" s="14" customFormat="1" ht="13.2">
      <c r="A5" s="21"/>
      <c r="B5" s="23"/>
      <c r="C5" s="23"/>
      <c r="D5" s="24"/>
      <c r="E5" s="27"/>
      <c r="F5" s="28"/>
      <c r="G5" s="28"/>
      <c r="H5" s="28"/>
      <c r="I5" s="2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  <c r="FT5" s="18"/>
      <c r="FU5" s="18"/>
      <c r="FV5" s="18"/>
      <c r="FW5" s="18"/>
      <c r="FX5" s="18"/>
      <c r="FY5" s="18"/>
      <c r="FZ5" s="18"/>
      <c r="GA5" s="18"/>
      <c r="GB5" s="18"/>
      <c r="GC5" s="18"/>
      <c r="GD5" s="18"/>
      <c r="GE5" s="18"/>
      <c r="GF5" s="18"/>
      <c r="GG5" s="18"/>
      <c r="GH5" s="18"/>
      <c r="GI5" s="18"/>
      <c r="GJ5" s="18"/>
      <c r="GK5" s="18"/>
      <c r="GL5" s="18"/>
      <c r="GM5" s="18"/>
      <c r="GN5" s="18"/>
      <c r="GO5" s="18"/>
      <c r="GP5" s="18"/>
      <c r="GQ5" s="18"/>
      <c r="GR5" s="18"/>
      <c r="GS5" s="18"/>
      <c r="GT5" s="18"/>
      <c r="GU5" s="18"/>
      <c r="GV5" s="18"/>
      <c r="GW5" s="18"/>
      <c r="GX5" s="18"/>
      <c r="GY5" s="18"/>
      <c r="GZ5" s="18"/>
      <c r="HA5" s="18"/>
      <c r="HB5" s="18"/>
      <c r="HC5" s="18"/>
      <c r="HD5" s="18"/>
      <c r="HE5" s="18"/>
    </row>
    <row r="6" spans="1:213" s="14" customFormat="1" ht="13.8" thickBot="1">
      <c r="A6" s="32"/>
      <c r="B6" s="33"/>
      <c r="C6" s="33"/>
      <c r="D6" s="34"/>
      <c r="E6" s="35"/>
      <c r="F6" s="36"/>
      <c r="G6" s="36"/>
      <c r="H6" s="36"/>
      <c r="I6" s="36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  <c r="FT6" s="18"/>
      <c r="FU6" s="18"/>
      <c r="FV6" s="18"/>
      <c r="FW6" s="18"/>
      <c r="FX6" s="18"/>
      <c r="FY6" s="18"/>
      <c r="FZ6" s="18"/>
      <c r="GA6" s="18"/>
      <c r="GB6" s="18"/>
      <c r="GC6" s="18"/>
      <c r="GD6" s="18"/>
      <c r="GE6" s="18"/>
      <c r="GF6" s="18"/>
      <c r="GG6" s="18"/>
      <c r="GH6" s="18"/>
      <c r="GI6" s="18"/>
      <c r="GJ6" s="18"/>
      <c r="GK6" s="18"/>
      <c r="GL6" s="18"/>
      <c r="GM6" s="18"/>
      <c r="GN6" s="18"/>
      <c r="GO6" s="18"/>
      <c r="GP6" s="18"/>
      <c r="GQ6" s="18"/>
      <c r="GR6" s="18"/>
      <c r="GS6" s="18"/>
      <c r="GT6" s="18"/>
      <c r="GU6" s="18"/>
      <c r="GV6" s="18"/>
      <c r="GW6" s="18"/>
      <c r="GX6" s="18"/>
      <c r="GY6" s="18"/>
      <c r="GZ6" s="18"/>
      <c r="HA6" s="18"/>
      <c r="HB6" s="18"/>
      <c r="HC6" s="18"/>
      <c r="HD6" s="18"/>
      <c r="HE6" s="18"/>
    </row>
    <row r="7" spans="1:213" s="37" customFormat="1" ht="12.6" thickBot="1">
      <c r="A7" s="38"/>
      <c r="B7" s="548" t="s">
        <v>62</v>
      </c>
      <c r="C7" s="606" t="s">
        <v>63</v>
      </c>
      <c r="D7" s="607"/>
      <c r="E7" s="607"/>
      <c r="F7" s="608"/>
      <c r="G7" s="447" t="s">
        <v>655</v>
      </c>
      <c r="H7" s="447" t="s">
        <v>656</v>
      </c>
      <c r="I7" s="530" t="s">
        <v>78</v>
      </c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</row>
    <row r="8" spans="1:213" s="37" customFormat="1" ht="12.6" thickTop="1">
      <c r="A8" s="38"/>
      <c r="B8" s="549"/>
      <c r="C8" s="39"/>
      <c r="D8" s="531"/>
      <c r="E8" s="531"/>
      <c r="F8" s="40"/>
      <c r="G8" s="532"/>
      <c r="H8" s="532"/>
      <c r="I8" s="40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  <c r="GK8" s="38"/>
      <c r="GL8" s="38"/>
      <c r="GM8" s="38"/>
      <c r="GN8" s="38"/>
      <c r="GO8" s="38"/>
      <c r="GP8" s="38"/>
      <c r="GQ8" s="38"/>
      <c r="GR8" s="38"/>
      <c r="GS8" s="38"/>
      <c r="GT8" s="38"/>
      <c r="GU8" s="38"/>
      <c r="GV8" s="38"/>
      <c r="GW8" s="38"/>
      <c r="GX8" s="38"/>
      <c r="GY8" s="38"/>
      <c r="GZ8" s="38"/>
      <c r="HA8" s="38"/>
      <c r="HB8" s="38"/>
      <c r="HC8" s="38"/>
      <c r="HD8" s="38"/>
      <c r="HE8" s="38"/>
    </row>
    <row r="9" spans="1:213" s="37" customFormat="1" ht="12">
      <c r="A9" s="38"/>
      <c r="B9" s="550" t="s">
        <v>3</v>
      </c>
      <c r="C9" s="41" t="s">
        <v>386</v>
      </c>
      <c r="D9" s="533"/>
      <c r="E9" s="534"/>
      <c r="F9" s="42"/>
      <c r="G9" s="535"/>
      <c r="H9" s="535"/>
      <c r="I9" s="42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  <c r="AV9" s="38"/>
      <c r="AW9" s="38"/>
      <c r="AX9" s="38"/>
      <c r="AY9" s="38"/>
      <c r="AZ9" s="38"/>
      <c r="BA9" s="38"/>
      <c r="BB9" s="38"/>
      <c r="BC9" s="38"/>
      <c r="BD9" s="38"/>
      <c r="BE9" s="38"/>
      <c r="BF9" s="38"/>
      <c r="BG9" s="38"/>
      <c r="BH9" s="38"/>
      <c r="BI9" s="38"/>
      <c r="BJ9" s="38"/>
      <c r="BK9" s="38"/>
      <c r="BL9" s="38"/>
      <c r="BM9" s="38"/>
      <c r="BN9" s="38"/>
      <c r="BO9" s="38"/>
      <c r="BP9" s="38"/>
      <c r="BQ9" s="38"/>
      <c r="BR9" s="38"/>
      <c r="BS9" s="38"/>
      <c r="BT9" s="38"/>
      <c r="BU9" s="38"/>
      <c r="BV9" s="38"/>
      <c r="BW9" s="38"/>
      <c r="BX9" s="38"/>
      <c r="BY9" s="38"/>
      <c r="BZ9" s="38"/>
      <c r="CA9" s="38"/>
      <c r="CB9" s="38"/>
      <c r="CC9" s="38"/>
      <c r="CD9" s="38"/>
      <c r="CE9" s="38"/>
      <c r="CF9" s="38"/>
      <c r="CG9" s="38"/>
      <c r="CH9" s="38"/>
      <c r="CI9" s="38"/>
      <c r="CJ9" s="38"/>
      <c r="CK9" s="38"/>
      <c r="CL9" s="38"/>
      <c r="CM9" s="38"/>
      <c r="CN9" s="38"/>
      <c r="CO9" s="38"/>
      <c r="CP9" s="38"/>
      <c r="CQ9" s="38"/>
      <c r="CR9" s="38"/>
      <c r="CS9" s="38"/>
      <c r="CT9" s="38"/>
      <c r="CU9" s="38"/>
      <c r="CV9" s="38"/>
      <c r="CW9" s="38"/>
      <c r="CX9" s="38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  <c r="DU9" s="38"/>
      <c r="DV9" s="38"/>
      <c r="DW9" s="38"/>
      <c r="DX9" s="38"/>
      <c r="DY9" s="38"/>
      <c r="DZ9" s="38"/>
      <c r="EA9" s="38"/>
      <c r="EB9" s="38"/>
      <c r="EC9" s="38"/>
      <c r="ED9" s="38"/>
      <c r="EE9" s="38"/>
      <c r="EF9" s="38"/>
      <c r="EG9" s="38"/>
      <c r="EH9" s="38"/>
      <c r="EI9" s="38"/>
      <c r="EJ9" s="38"/>
      <c r="EK9" s="38"/>
      <c r="EL9" s="38"/>
      <c r="EM9" s="38"/>
      <c r="EN9" s="38"/>
      <c r="EO9" s="38"/>
      <c r="EP9" s="38"/>
      <c r="EQ9" s="38"/>
      <c r="ER9" s="38"/>
      <c r="ES9" s="38"/>
      <c r="ET9" s="38"/>
      <c r="EU9" s="38"/>
      <c r="EV9" s="38"/>
      <c r="EW9" s="38"/>
      <c r="EX9" s="38"/>
      <c r="EY9" s="38"/>
      <c r="EZ9" s="38"/>
      <c r="FA9" s="38"/>
      <c r="FB9" s="38"/>
      <c r="FC9" s="38"/>
      <c r="FD9" s="38"/>
      <c r="FE9" s="38"/>
      <c r="FF9" s="38"/>
      <c r="FG9" s="38"/>
      <c r="FH9" s="38"/>
      <c r="FI9" s="38"/>
      <c r="FJ9" s="38"/>
      <c r="FK9" s="38"/>
      <c r="FL9" s="38"/>
      <c r="FM9" s="38"/>
      <c r="FN9" s="38"/>
      <c r="FO9" s="38"/>
      <c r="FP9" s="38"/>
      <c r="FQ9" s="38"/>
      <c r="FR9" s="38"/>
      <c r="FS9" s="38"/>
      <c r="FT9" s="38"/>
      <c r="FU9" s="38"/>
      <c r="FV9" s="38"/>
      <c r="FW9" s="38"/>
      <c r="FX9" s="38"/>
      <c r="FY9" s="38"/>
      <c r="FZ9" s="38"/>
      <c r="GA9" s="38"/>
      <c r="GB9" s="38"/>
      <c r="GC9" s="38"/>
      <c r="GD9" s="38"/>
      <c r="GE9" s="38"/>
      <c r="GF9" s="38"/>
      <c r="GG9" s="38"/>
      <c r="GH9" s="38"/>
      <c r="GI9" s="38"/>
      <c r="GJ9" s="38"/>
      <c r="GK9" s="38"/>
      <c r="GL9" s="38"/>
      <c r="GM9" s="38"/>
      <c r="GN9" s="38"/>
      <c r="GO9" s="38"/>
      <c r="GP9" s="38"/>
      <c r="GQ9" s="38"/>
      <c r="GR9" s="38"/>
      <c r="GS9" s="38"/>
      <c r="GT9" s="38"/>
      <c r="GU9" s="38"/>
      <c r="GV9" s="38"/>
      <c r="GW9" s="38"/>
      <c r="GX9" s="38"/>
      <c r="GY9" s="38"/>
      <c r="GZ9" s="38"/>
      <c r="HA9" s="38"/>
      <c r="HB9" s="38"/>
      <c r="HC9" s="38"/>
      <c r="HD9" s="38"/>
      <c r="HE9" s="38"/>
    </row>
    <row r="10" spans="1:213" s="37" customFormat="1" ht="4.95" customHeight="1">
      <c r="A10" s="38"/>
      <c r="B10" s="549"/>
      <c r="C10" s="39"/>
      <c r="D10" s="531"/>
      <c r="E10" s="531"/>
      <c r="F10" s="43"/>
      <c r="G10" s="536"/>
      <c r="H10" s="536"/>
      <c r="I10" s="537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  <c r="CG10" s="38"/>
      <c r="CH10" s="38"/>
      <c r="CI10" s="38"/>
      <c r="CJ10" s="38"/>
      <c r="CK10" s="38"/>
      <c r="CL10" s="38"/>
      <c r="CM10" s="38"/>
      <c r="CN10" s="38"/>
      <c r="CO10" s="38"/>
      <c r="CP10" s="38"/>
      <c r="CQ10" s="38"/>
      <c r="CR10" s="38"/>
      <c r="CS10" s="38"/>
      <c r="CT10" s="38"/>
      <c r="CU10" s="38"/>
      <c r="CV10" s="38"/>
      <c r="CW10" s="38"/>
      <c r="CX10" s="38"/>
      <c r="CY10" s="38"/>
      <c r="CZ10" s="38"/>
      <c r="DA10" s="38"/>
      <c r="DB10" s="38"/>
      <c r="DC10" s="38"/>
      <c r="DD10" s="38"/>
      <c r="DE10" s="38"/>
      <c r="DF10" s="38"/>
      <c r="DG10" s="38"/>
      <c r="DH10" s="38"/>
      <c r="DI10" s="38"/>
      <c r="DJ10" s="38"/>
      <c r="DK10" s="38"/>
      <c r="DL10" s="38"/>
      <c r="DM10" s="38"/>
      <c r="DN10" s="38"/>
      <c r="DO10" s="38"/>
      <c r="DP10" s="38"/>
      <c r="DQ10" s="38"/>
      <c r="DR10" s="38"/>
      <c r="DS10" s="38"/>
      <c r="DT10" s="38"/>
      <c r="DU10" s="38"/>
      <c r="DV10" s="38"/>
      <c r="DW10" s="38"/>
      <c r="DX10" s="38"/>
      <c r="DY10" s="38"/>
      <c r="DZ10" s="38"/>
      <c r="EA10" s="38"/>
      <c r="EB10" s="38"/>
      <c r="EC10" s="38"/>
      <c r="ED10" s="38"/>
      <c r="EE10" s="38"/>
      <c r="EF10" s="38"/>
      <c r="EG10" s="38"/>
      <c r="EH10" s="38"/>
      <c r="EI10" s="38"/>
      <c r="EJ10" s="38"/>
      <c r="EK10" s="38"/>
      <c r="EL10" s="38"/>
      <c r="EM10" s="38"/>
      <c r="EN10" s="38"/>
      <c r="EO10" s="38"/>
      <c r="EP10" s="38"/>
      <c r="EQ10" s="38"/>
      <c r="ER10" s="38"/>
      <c r="ES10" s="38"/>
      <c r="ET10" s="38"/>
      <c r="EU10" s="38"/>
      <c r="EV10" s="38"/>
      <c r="EW10" s="38"/>
      <c r="EX10" s="38"/>
      <c r="EY10" s="38"/>
      <c r="EZ10" s="38"/>
      <c r="FA10" s="38"/>
      <c r="FB10" s="38"/>
      <c r="FC10" s="38"/>
      <c r="FD10" s="38"/>
      <c r="FE10" s="38"/>
      <c r="FF10" s="38"/>
      <c r="FG10" s="38"/>
      <c r="FH10" s="38"/>
      <c r="FI10" s="38"/>
      <c r="FJ10" s="38"/>
      <c r="FK10" s="38"/>
      <c r="FL10" s="38"/>
      <c r="FM10" s="38"/>
      <c r="FN10" s="38"/>
      <c r="FO10" s="38"/>
      <c r="FP10" s="38"/>
      <c r="FQ10" s="38"/>
      <c r="FR10" s="38"/>
      <c r="FS10" s="38"/>
      <c r="FT10" s="38"/>
      <c r="FU10" s="38"/>
      <c r="FV10" s="38"/>
      <c r="FW10" s="38"/>
      <c r="FX10" s="38"/>
      <c r="FY10" s="38"/>
      <c r="FZ10" s="38"/>
      <c r="GA10" s="38"/>
      <c r="GB10" s="38"/>
      <c r="GC10" s="38"/>
      <c r="GD10" s="38"/>
      <c r="GE10" s="38"/>
      <c r="GF10" s="38"/>
      <c r="GG10" s="38"/>
      <c r="GH10" s="38"/>
      <c r="GI10" s="38"/>
      <c r="GJ10" s="38"/>
      <c r="GK10" s="38"/>
      <c r="GL10" s="38"/>
      <c r="GM10" s="38"/>
      <c r="GN10" s="38"/>
      <c r="GO10" s="38"/>
      <c r="GP10" s="38"/>
      <c r="GQ10" s="38"/>
      <c r="GR10" s="38"/>
      <c r="GS10" s="38"/>
      <c r="GT10" s="38"/>
      <c r="GU10" s="38"/>
      <c r="GV10" s="38"/>
      <c r="GW10" s="38"/>
      <c r="GX10" s="38"/>
      <c r="GY10" s="38"/>
      <c r="GZ10" s="38"/>
      <c r="HA10" s="38"/>
      <c r="HB10" s="38"/>
      <c r="HC10" s="38"/>
      <c r="HD10" s="38"/>
      <c r="HE10" s="38"/>
    </row>
    <row r="11" spans="1:213" s="37" customFormat="1" ht="12">
      <c r="A11" s="38"/>
      <c r="B11" s="551" t="s">
        <v>4</v>
      </c>
      <c r="C11" s="44" t="s">
        <v>64</v>
      </c>
      <c r="D11" s="45"/>
      <c r="E11" s="45"/>
      <c r="G11" s="87"/>
      <c r="H11" s="538">
        <f>+I11</f>
        <v>0</v>
      </c>
      <c r="I11" s="539">
        <f>+I.Prelim!I35</f>
        <v>0</v>
      </c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38"/>
      <c r="BL11" s="38"/>
      <c r="BM11" s="38"/>
      <c r="BN11" s="38"/>
      <c r="BO11" s="38"/>
      <c r="BP11" s="38"/>
      <c r="BQ11" s="38"/>
      <c r="BR11" s="38"/>
      <c r="BS11" s="38"/>
      <c r="BT11" s="38"/>
      <c r="BU11" s="38"/>
      <c r="BV11" s="38"/>
      <c r="BW11" s="38"/>
      <c r="BX11" s="38"/>
      <c r="BY11" s="38"/>
      <c r="BZ11" s="38"/>
      <c r="CA11" s="38"/>
      <c r="CB11" s="38"/>
      <c r="CC11" s="38"/>
      <c r="CD11" s="38"/>
      <c r="CE11" s="38"/>
      <c r="CF11" s="38"/>
      <c r="CG11" s="38"/>
      <c r="CH11" s="38"/>
      <c r="CI11" s="38"/>
      <c r="CJ11" s="38"/>
      <c r="CK11" s="38"/>
      <c r="CL11" s="38"/>
      <c r="CM11" s="38"/>
      <c r="CN11" s="38"/>
      <c r="CO11" s="38"/>
      <c r="CP11" s="38"/>
      <c r="CQ11" s="38"/>
      <c r="CR11" s="38"/>
      <c r="CS11" s="38"/>
      <c r="CT11" s="38"/>
      <c r="CU11" s="38"/>
      <c r="CV11" s="38"/>
      <c r="CW11" s="38"/>
      <c r="CX11" s="38"/>
      <c r="CY11" s="38"/>
      <c r="CZ11" s="38"/>
      <c r="DA11" s="38"/>
      <c r="DB11" s="38"/>
      <c r="DC11" s="38"/>
      <c r="DD11" s="38"/>
      <c r="DE11" s="38"/>
      <c r="DF11" s="38"/>
      <c r="DG11" s="38"/>
      <c r="DH11" s="38"/>
      <c r="DI11" s="38"/>
      <c r="DJ11" s="38"/>
      <c r="DK11" s="38"/>
      <c r="DL11" s="38"/>
      <c r="DM11" s="38"/>
      <c r="DN11" s="38"/>
      <c r="DO11" s="38"/>
      <c r="DP11" s="38"/>
      <c r="DQ11" s="38"/>
      <c r="DR11" s="38"/>
      <c r="DS11" s="38"/>
      <c r="DT11" s="38"/>
      <c r="DU11" s="38"/>
      <c r="DV11" s="38"/>
      <c r="DW11" s="38"/>
      <c r="DX11" s="38"/>
      <c r="DY11" s="38"/>
      <c r="DZ11" s="38"/>
      <c r="EA11" s="38"/>
      <c r="EB11" s="38"/>
      <c r="EC11" s="38"/>
      <c r="ED11" s="38"/>
      <c r="EE11" s="38"/>
      <c r="EF11" s="38"/>
      <c r="EG11" s="38"/>
      <c r="EH11" s="38"/>
      <c r="EI11" s="38"/>
      <c r="EJ11" s="38"/>
      <c r="EK11" s="38"/>
      <c r="EL11" s="38"/>
      <c r="EM11" s="38"/>
      <c r="EN11" s="38"/>
      <c r="EO11" s="38"/>
      <c r="EP11" s="38"/>
      <c r="EQ11" s="38"/>
      <c r="ER11" s="38"/>
      <c r="ES11" s="38"/>
      <c r="ET11" s="38"/>
      <c r="EU11" s="38"/>
      <c r="EV11" s="38"/>
      <c r="EW11" s="38"/>
      <c r="EX11" s="38"/>
      <c r="EY11" s="38"/>
      <c r="EZ11" s="38"/>
      <c r="FA11" s="38"/>
      <c r="FB11" s="38"/>
      <c r="FC11" s="38"/>
      <c r="FD11" s="38"/>
      <c r="FE11" s="38"/>
      <c r="FF11" s="38"/>
      <c r="FG11" s="38"/>
      <c r="FH11" s="38"/>
      <c r="FI11" s="38"/>
      <c r="FJ11" s="38"/>
      <c r="FK11" s="38"/>
      <c r="FL11" s="38"/>
      <c r="FM11" s="38"/>
      <c r="FN11" s="38"/>
      <c r="FO11" s="38"/>
      <c r="FP11" s="38"/>
      <c r="FQ11" s="38"/>
      <c r="FR11" s="38"/>
      <c r="FS11" s="38"/>
      <c r="FT11" s="38"/>
      <c r="FU11" s="38"/>
      <c r="FV11" s="38"/>
      <c r="FW11" s="38"/>
      <c r="FX11" s="38"/>
      <c r="FY11" s="38"/>
      <c r="FZ11" s="38"/>
      <c r="GA11" s="38"/>
      <c r="GB11" s="38"/>
      <c r="GC11" s="38"/>
      <c r="GD11" s="38"/>
      <c r="GE11" s="38"/>
      <c r="GF11" s="38"/>
      <c r="GG11" s="38"/>
      <c r="GH11" s="38"/>
      <c r="GI11" s="38"/>
      <c r="GJ11" s="38"/>
      <c r="GK11" s="38"/>
      <c r="GL11" s="38"/>
      <c r="GM11" s="38"/>
      <c r="GN11" s="38"/>
      <c r="GO11" s="38"/>
      <c r="GP11" s="38"/>
      <c r="GQ11" s="38"/>
      <c r="GR11" s="38"/>
      <c r="GS11" s="38"/>
      <c r="GT11" s="38"/>
      <c r="GU11" s="38"/>
      <c r="GV11" s="38"/>
      <c r="GW11" s="38"/>
      <c r="GX11" s="38"/>
      <c r="GY11" s="38"/>
      <c r="GZ11" s="38"/>
      <c r="HA11" s="38"/>
      <c r="HB11" s="38"/>
      <c r="HC11" s="38"/>
      <c r="HD11" s="38"/>
      <c r="HE11" s="38"/>
    </row>
    <row r="12" spans="1:213" s="37" customFormat="1" ht="4.95" customHeight="1">
      <c r="A12" s="38"/>
      <c r="B12" s="551"/>
      <c r="C12" s="44"/>
      <c r="D12" s="45"/>
      <c r="E12" s="45"/>
      <c r="G12" s="87"/>
      <c r="I12" s="539"/>
      <c r="J12" s="38"/>
      <c r="K12" s="38" t="s">
        <v>0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8"/>
      <c r="BY12" s="38"/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8"/>
      <c r="DB12" s="38"/>
      <c r="DC12" s="38"/>
      <c r="DD12" s="38"/>
      <c r="DE12" s="38"/>
      <c r="DF12" s="38"/>
      <c r="DG12" s="38"/>
      <c r="DH12" s="38"/>
      <c r="DI12" s="38"/>
      <c r="DJ12" s="38"/>
      <c r="DK12" s="38"/>
      <c r="DL12" s="38"/>
      <c r="DM12" s="38"/>
      <c r="DN12" s="38"/>
      <c r="DO12" s="38"/>
      <c r="DP12" s="38"/>
      <c r="DQ12" s="38"/>
      <c r="DR12" s="38"/>
      <c r="DS12" s="38"/>
      <c r="DT12" s="38"/>
      <c r="DU12" s="38"/>
      <c r="DV12" s="38"/>
      <c r="DW12" s="38"/>
      <c r="DX12" s="38"/>
      <c r="DY12" s="38"/>
      <c r="DZ12" s="38"/>
      <c r="EA12" s="38"/>
      <c r="EB12" s="38"/>
      <c r="EC12" s="38"/>
      <c r="ED12" s="38"/>
      <c r="EE12" s="38"/>
      <c r="EF12" s="38"/>
      <c r="EG12" s="38"/>
      <c r="EH12" s="38"/>
      <c r="EI12" s="38"/>
      <c r="EJ12" s="38"/>
      <c r="EK12" s="38"/>
      <c r="EL12" s="38"/>
      <c r="EM12" s="38"/>
      <c r="EN12" s="38"/>
      <c r="EO12" s="38"/>
      <c r="EP12" s="38"/>
      <c r="EQ12" s="38"/>
      <c r="ER12" s="38"/>
      <c r="ES12" s="38"/>
      <c r="ET12" s="38"/>
      <c r="EU12" s="38"/>
      <c r="EV12" s="38"/>
      <c r="EW12" s="38"/>
      <c r="EX12" s="38"/>
      <c r="EY12" s="38"/>
      <c r="EZ12" s="38"/>
      <c r="FA12" s="38"/>
      <c r="FB12" s="38"/>
      <c r="FC12" s="38"/>
      <c r="FD12" s="38"/>
      <c r="FE12" s="38"/>
      <c r="FF12" s="38"/>
      <c r="FG12" s="38"/>
      <c r="FH12" s="38"/>
      <c r="FI12" s="38"/>
      <c r="FJ12" s="38"/>
      <c r="FK12" s="38"/>
      <c r="FL12" s="38"/>
      <c r="FM12" s="38"/>
      <c r="FN12" s="38"/>
      <c r="FO12" s="38"/>
      <c r="FP12" s="38"/>
      <c r="FQ12" s="38"/>
      <c r="FR12" s="38"/>
      <c r="FS12" s="38"/>
      <c r="FT12" s="38"/>
      <c r="FU12" s="38"/>
      <c r="FV12" s="38"/>
      <c r="FW12" s="38"/>
      <c r="FX12" s="38"/>
      <c r="FY12" s="38"/>
      <c r="FZ12" s="38"/>
      <c r="GA12" s="38"/>
      <c r="GB12" s="38"/>
      <c r="GC12" s="38"/>
      <c r="GD12" s="38"/>
      <c r="GE12" s="38"/>
      <c r="GF12" s="38"/>
      <c r="GG12" s="38"/>
      <c r="GH12" s="38"/>
      <c r="GI12" s="38"/>
      <c r="GJ12" s="38"/>
      <c r="GK12" s="38"/>
      <c r="GL12" s="38"/>
      <c r="GM12" s="38"/>
      <c r="GN12" s="38"/>
      <c r="GO12" s="38"/>
      <c r="GP12" s="38"/>
      <c r="GQ12" s="38"/>
      <c r="GR12" s="38"/>
      <c r="GS12" s="38"/>
      <c r="GT12" s="38"/>
      <c r="GU12" s="38"/>
      <c r="GV12" s="38"/>
      <c r="GW12" s="38"/>
      <c r="GX12" s="38"/>
      <c r="GY12" s="38"/>
      <c r="GZ12" s="38"/>
      <c r="HA12" s="38"/>
      <c r="HB12" s="38"/>
      <c r="HC12" s="38"/>
      <c r="HD12" s="38"/>
      <c r="HE12" s="38"/>
    </row>
    <row r="13" spans="1:213" s="37" customFormat="1" ht="12">
      <c r="A13" s="38"/>
      <c r="B13" s="551" t="s">
        <v>5</v>
      </c>
      <c r="C13" s="44" t="s">
        <v>410</v>
      </c>
      <c r="D13" s="45"/>
      <c r="E13" s="45"/>
      <c r="G13" s="87"/>
      <c r="H13" s="538">
        <f>+I13</f>
        <v>0</v>
      </c>
      <c r="I13" s="539">
        <f>+I.Prelim!I42</f>
        <v>0</v>
      </c>
      <c r="J13" s="38"/>
      <c r="K13" s="38"/>
      <c r="L13" s="38" t="s">
        <v>0</v>
      </c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38"/>
      <c r="CA13" s="38"/>
      <c r="CB13" s="38"/>
      <c r="CC13" s="38"/>
      <c r="CD13" s="38"/>
      <c r="CE13" s="38"/>
      <c r="CF13" s="38"/>
      <c r="CG13" s="38"/>
      <c r="CH13" s="38"/>
      <c r="CI13" s="38"/>
      <c r="CJ13" s="38"/>
      <c r="CK13" s="38"/>
      <c r="CL13" s="38"/>
      <c r="CM13" s="38"/>
      <c r="CN13" s="38"/>
      <c r="CO13" s="38"/>
      <c r="CP13" s="38"/>
      <c r="CQ13" s="38"/>
      <c r="CR13" s="38"/>
      <c r="CS13" s="38"/>
      <c r="CT13" s="38"/>
      <c r="CU13" s="38"/>
      <c r="CV13" s="38"/>
      <c r="CW13" s="38"/>
      <c r="CX13" s="38"/>
      <c r="CY13" s="38"/>
      <c r="CZ13" s="38"/>
      <c r="DA13" s="38"/>
      <c r="DB13" s="38"/>
      <c r="DC13" s="38"/>
      <c r="DD13" s="38"/>
      <c r="DE13" s="38"/>
      <c r="DF13" s="38"/>
      <c r="DG13" s="38"/>
      <c r="DH13" s="38"/>
      <c r="DI13" s="38"/>
      <c r="DJ13" s="38"/>
      <c r="DK13" s="38"/>
      <c r="DL13" s="38"/>
      <c r="DM13" s="38"/>
      <c r="DN13" s="38"/>
      <c r="DO13" s="38"/>
      <c r="DP13" s="38"/>
      <c r="DQ13" s="38"/>
      <c r="DR13" s="38"/>
      <c r="DS13" s="38"/>
      <c r="DT13" s="38"/>
      <c r="DU13" s="38"/>
      <c r="DV13" s="38"/>
      <c r="DW13" s="38"/>
      <c r="DX13" s="38"/>
      <c r="DY13" s="38"/>
      <c r="DZ13" s="38"/>
      <c r="EA13" s="38"/>
      <c r="EB13" s="38"/>
      <c r="EC13" s="38"/>
      <c r="ED13" s="38"/>
      <c r="EE13" s="38"/>
      <c r="EF13" s="38"/>
      <c r="EG13" s="38"/>
      <c r="EH13" s="38"/>
      <c r="EI13" s="38"/>
      <c r="EJ13" s="38"/>
      <c r="EK13" s="38"/>
      <c r="EL13" s="38"/>
      <c r="EM13" s="38"/>
      <c r="EN13" s="38"/>
      <c r="EO13" s="38"/>
      <c r="EP13" s="38"/>
      <c r="EQ13" s="38"/>
      <c r="ER13" s="38"/>
      <c r="ES13" s="38"/>
      <c r="ET13" s="38"/>
      <c r="EU13" s="38"/>
      <c r="EV13" s="38"/>
      <c r="EW13" s="38"/>
      <c r="EX13" s="38"/>
      <c r="EY13" s="38"/>
      <c r="EZ13" s="38"/>
      <c r="FA13" s="38"/>
      <c r="FB13" s="38"/>
      <c r="FC13" s="38"/>
      <c r="FD13" s="38"/>
      <c r="FE13" s="38"/>
      <c r="FF13" s="38"/>
      <c r="FG13" s="38"/>
      <c r="FH13" s="38"/>
      <c r="FI13" s="38"/>
      <c r="FJ13" s="38"/>
      <c r="FK13" s="38"/>
      <c r="FL13" s="38"/>
      <c r="FM13" s="38"/>
      <c r="FN13" s="38"/>
      <c r="FO13" s="38"/>
      <c r="FP13" s="38"/>
      <c r="FQ13" s="38"/>
      <c r="FR13" s="38"/>
      <c r="FS13" s="38"/>
      <c r="FT13" s="38"/>
      <c r="FU13" s="38"/>
      <c r="FV13" s="38"/>
      <c r="FW13" s="38"/>
      <c r="FX13" s="38"/>
      <c r="FY13" s="38"/>
      <c r="FZ13" s="38"/>
      <c r="GA13" s="38"/>
      <c r="GB13" s="38"/>
      <c r="GC13" s="38"/>
      <c r="GD13" s="38"/>
      <c r="GE13" s="38"/>
      <c r="GF13" s="38"/>
      <c r="GG13" s="38"/>
      <c r="GH13" s="38"/>
      <c r="GI13" s="38"/>
      <c r="GJ13" s="38"/>
      <c r="GK13" s="38"/>
      <c r="GL13" s="38"/>
      <c r="GM13" s="38"/>
      <c r="GN13" s="38"/>
      <c r="GO13" s="38"/>
      <c r="GP13" s="38"/>
      <c r="GQ13" s="38"/>
      <c r="GR13" s="38"/>
      <c r="GS13" s="38"/>
      <c r="GT13" s="38"/>
      <c r="GU13" s="38"/>
      <c r="GV13" s="38"/>
      <c r="GW13" s="38"/>
      <c r="GX13" s="38"/>
      <c r="GY13" s="38"/>
      <c r="GZ13" s="38"/>
      <c r="HA13" s="38"/>
      <c r="HB13" s="38"/>
      <c r="HC13" s="38"/>
      <c r="HD13" s="38"/>
      <c r="HE13" s="38"/>
    </row>
    <row r="14" spans="1:213" s="37" customFormat="1" ht="4.95" customHeight="1">
      <c r="A14" s="38"/>
      <c r="B14" s="549"/>
      <c r="C14" s="39"/>
      <c r="D14" s="531"/>
      <c r="E14" s="531"/>
      <c r="F14" s="43"/>
      <c r="G14" s="536"/>
      <c r="H14" s="536"/>
      <c r="I14" s="537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8"/>
      <c r="CG14" s="38"/>
      <c r="CH14" s="38"/>
      <c r="CI14" s="38"/>
      <c r="CJ14" s="38"/>
      <c r="CK14" s="38"/>
      <c r="CL14" s="38"/>
      <c r="CM14" s="38"/>
      <c r="CN14" s="38"/>
      <c r="CO14" s="38"/>
      <c r="CP14" s="38"/>
      <c r="CQ14" s="38"/>
      <c r="CR14" s="38"/>
      <c r="CS14" s="38"/>
      <c r="CT14" s="38"/>
      <c r="CU14" s="38"/>
      <c r="CV14" s="38"/>
      <c r="CW14" s="38"/>
      <c r="CX14" s="38"/>
      <c r="CY14" s="38"/>
      <c r="CZ14" s="38"/>
      <c r="DA14" s="38"/>
      <c r="DB14" s="38"/>
      <c r="DC14" s="38"/>
      <c r="DD14" s="38"/>
      <c r="DE14" s="38"/>
      <c r="DF14" s="38"/>
      <c r="DG14" s="38"/>
      <c r="DH14" s="38"/>
      <c r="DI14" s="38"/>
      <c r="DJ14" s="38"/>
      <c r="DK14" s="38"/>
      <c r="DL14" s="38"/>
      <c r="DM14" s="38"/>
      <c r="DN14" s="38"/>
      <c r="DO14" s="38"/>
      <c r="DP14" s="38"/>
      <c r="DQ14" s="38"/>
      <c r="DR14" s="38"/>
      <c r="DS14" s="38"/>
      <c r="DT14" s="38"/>
      <c r="DU14" s="38"/>
      <c r="DV14" s="38"/>
      <c r="DW14" s="38"/>
      <c r="DX14" s="38"/>
      <c r="DY14" s="38"/>
      <c r="DZ14" s="38"/>
      <c r="EA14" s="38"/>
      <c r="EB14" s="38"/>
      <c r="EC14" s="38"/>
      <c r="ED14" s="38"/>
      <c r="EE14" s="38"/>
      <c r="EF14" s="38"/>
      <c r="EG14" s="38"/>
      <c r="EH14" s="38"/>
      <c r="EI14" s="38"/>
      <c r="EJ14" s="38"/>
      <c r="EK14" s="38"/>
      <c r="EL14" s="38"/>
      <c r="EM14" s="38"/>
      <c r="EN14" s="38"/>
      <c r="EO14" s="38"/>
      <c r="EP14" s="38"/>
      <c r="EQ14" s="38"/>
      <c r="ER14" s="38"/>
      <c r="ES14" s="38"/>
      <c r="ET14" s="38"/>
      <c r="EU14" s="38"/>
      <c r="EV14" s="38"/>
      <c r="EW14" s="38"/>
      <c r="EX14" s="38"/>
      <c r="EY14" s="38"/>
      <c r="EZ14" s="38"/>
      <c r="FA14" s="38"/>
      <c r="FB14" s="38"/>
      <c r="FC14" s="38"/>
      <c r="FD14" s="38"/>
      <c r="FE14" s="38"/>
      <c r="FF14" s="38"/>
      <c r="FG14" s="38"/>
      <c r="FH14" s="38"/>
      <c r="FI14" s="38"/>
      <c r="FJ14" s="38"/>
      <c r="FK14" s="38"/>
      <c r="FL14" s="38"/>
      <c r="FM14" s="38"/>
      <c r="FN14" s="38"/>
      <c r="FO14" s="38"/>
      <c r="FP14" s="38"/>
      <c r="FQ14" s="38"/>
      <c r="FR14" s="38"/>
      <c r="FS14" s="38"/>
      <c r="FT14" s="38"/>
      <c r="FU14" s="38"/>
      <c r="FV14" s="38"/>
      <c r="FW14" s="38"/>
      <c r="FX14" s="38"/>
      <c r="FY14" s="38"/>
      <c r="FZ14" s="38"/>
      <c r="GA14" s="38"/>
      <c r="GB14" s="38"/>
      <c r="GC14" s="38"/>
      <c r="GD14" s="38"/>
      <c r="GE14" s="38"/>
      <c r="GF14" s="38"/>
      <c r="GG14" s="38"/>
      <c r="GH14" s="38"/>
      <c r="GI14" s="38"/>
      <c r="GJ14" s="38"/>
      <c r="GK14" s="38"/>
      <c r="GL14" s="38"/>
      <c r="GM14" s="38"/>
      <c r="GN14" s="38"/>
      <c r="GO14" s="38"/>
      <c r="GP14" s="38"/>
      <c r="GQ14" s="38"/>
      <c r="GR14" s="38"/>
      <c r="GS14" s="38"/>
      <c r="GT14" s="38"/>
      <c r="GU14" s="38"/>
      <c r="GV14" s="38"/>
      <c r="GW14" s="38"/>
      <c r="GX14" s="38"/>
      <c r="GY14" s="38"/>
      <c r="GZ14" s="38"/>
      <c r="HA14" s="38"/>
      <c r="HB14" s="38"/>
      <c r="HC14" s="38"/>
      <c r="HD14" s="38"/>
      <c r="HE14" s="38"/>
    </row>
    <row r="15" spans="1:213" s="37" customFormat="1" ht="12.6" thickBot="1">
      <c r="A15" s="38"/>
      <c r="B15" s="552"/>
      <c r="C15" s="47"/>
      <c r="D15" s="48"/>
      <c r="E15" s="48"/>
      <c r="F15" s="49" t="s">
        <v>19</v>
      </c>
      <c r="G15" s="448"/>
      <c r="H15" s="448"/>
      <c r="I15" s="540">
        <f>SUM(I11:I14)</f>
        <v>0</v>
      </c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8"/>
      <c r="FG15" s="38"/>
      <c r="FH15" s="38"/>
      <c r="FI15" s="38"/>
      <c r="FJ15" s="38"/>
      <c r="FK15" s="38"/>
      <c r="FL15" s="38"/>
      <c r="FM15" s="38"/>
      <c r="FN15" s="38"/>
      <c r="FO15" s="38"/>
      <c r="FP15" s="38"/>
      <c r="FQ15" s="38"/>
      <c r="FR15" s="38"/>
      <c r="FS15" s="38"/>
      <c r="FT15" s="38"/>
      <c r="FU15" s="38"/>
      <c r="FV15" s="38"/>
      <c r="FW15" s="38"/>
      <c r="FX15" s="38"/>
      <c r="FY15" s="38"/>
      <c r="FZ15" s="38"/>
      <c r="GA15" s="38"/>
      <c r="GB15" s="38"/>
      <c r="GC15" s="38"/>
      <c r="GD15" s="38"/>
      <c r="GE15" s="38"/>
      <c r="GF15" s="38"/>
      <c r="GG15" s="38"/>
      <c r="GH15" s="38"/>
      <c r="GI15" s="38"/>
      <c r="GJ15" s="38"/>
      <c r="GK15" s="38"/>
      <c r="GL15" s="38"/>
      <c r="GM15" s="38"/>
      <c r="GN15" s="38"/>
      <c r="GO15" s="38"/>
      <c r="GP15" s="38"/>
      <c r="GQ15" s="38"/>
      <c r="GR15" s="38"/>
      <c r="GS15" s="38"/>
      <c r="GT15" s="38"/>
      <c r="GU15" s="38"/>
      <c r="GV15" s="38"/>
      <c r="GW15" s="38"/>
      <c r="GX15" s="38"/>
      <c r="GY15" s="38"/>
      <c r="GZ15" s="38"/>
      <c r="HA15" s="38"/>
      <c r="HB15" s="38"/>
      <c r="HC15" s="38"/>
      <c r="HD15" s="38"/>
      <c r="HE15" s="38"/>
    </row>
    <row r="16" spans="1:213" s="37" customFormat="1" ht="12">
      <c r="A16" s="38"/>
      <c r="B16" s="553"/>
      <c r="C16" s="39"/>
      <c r="D16" s="531"/>
      <c r="E16" s="531"/>
      <c r="F16" s="43"/>
      <c r="G16" s="536"/>
      <c r="H16" s="536"/>
      <c r="I16" s="541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8"/>
      <c r="BY16" s="38"/>
      <c r="BZ16" s="38"/>
      <c r="CA16" s="38"/>
      <c r="CB16" s="38"/>
      <c r="CC16" s="38"/>
      <c r="CD16" s="38"/>
      <c r="CE16" s="38"/>
      <c r="CF16" s="38"/>
      <c r="CG16" s="38"/>
      <c r="CH16" s="38"/>
      <c r="CI16" s="38"/>
      <c r="CJ16" s="38"/>
      <c r="CK16" s="38"/>
      <c r="CL16" s="38"/>
      <c r="CM16" s="38"/>
      <c r="CN16" s="38"/>
      <c r="CO16" s="38"/>
      <c r="CP16" s="38"/>
      <c r="CQ16" s="38"/>
      <c r="CR16" s="38"/>
      <c r="CS16" s="38"/>
      <c r="CT16" s="38"/>
      <c r="CU16" s="38"/>
      <c r="CV16" s="38"/>
      <c r="CW16" s="38"/>
      <c r="CX16" s="38"/>
      <c r="CY16" s="38"/>
      <c r="CZ16" s="38"/>
      <c r="DA16" s="38"/>
      <c r="DB16" s="38"/>
      <c r="DC16" s="38"/>
      <c r="DD16" s="38"/>
      <c r="DE16" s="38"/>
      <c r="DF16" s="38"/>
      <c r="DG16" s="38"/>
      <c r="DH16" s="38"/>
      <c r="DI16" s="38"/>
      <c r="DJ16" s="38"/>
      <c r="DK16" s="38"/>
      <c r="DL16" s="38"/>
      <c r="DM16" s="38"/>
      <c r="DN16" s="38"/>
      <c r="DO16" s="38"/>
      <c r="DP16" s="38"/>
      <c r="DQ16" s="38"/>
      <c r="DR16" s="38"/>
      <c r="DS16" s="38"/>
      <c r="DT16" s="38"/>
      <c r="DU16" s="38"/>
      <c r="DV16" s="38"/>
      <c r="DW16" s="38"/>
      <c r="DX16" s="38"/>
      <c r="DY16" s="38"/>
      <c r="DZ16" s="38"/>
      <c r="EA16" s="38"/>
      <c r="EB16" s="38"/>
      <c r="EC16" s="38"/>
      <c r="ED16" s="38"/>
      <c r="EE16" s="38"/>
      <c r="EF16" s="38"/>
      <c r="EG16" s="38"/>
      <c r="EH16" s="38"/>
      <c r="EI16" s="38"/>
      <c r="EJ16" s="38"/>
      <c r="EK16" s="38"/>
      <c r="EL16" s="38"/>
      <c r="EM16" s="38"/>
      <c r="EN16" s="38"/>
      <c r="EO16" s="38"/>
      <c r="EP16" s="38"/>
      <c r="EQ16" s="38"/>
      <c r="ER16" s="38"/>
      <c r="ES16" s="38"/>
      <c r="ET16" s="38"/>
      <c r="EU16" s="38"/>
      <c r="EV16" s="38"/>
      <c r="EW16" s="38"/>
      <c r="EX16" s="38"/>
      <c r="EY16" s="38"/>
      <c r="EZ16" s="38"/>
      <c r="FA16" s="38"/>
      <c r="FB16" s="38"/>
      <c r="FC16" s="38"/>
      <c r="FD16" s="38"/>
      <c r="FE16" s="38"/>
      <c r="FF16" s="38"/>
      <c r="FG16" s="38"/>
      <c r="FH16" s="38"/>
      <c r="FI16" s="38"/>
      <c r="FJ16" s="38"/>
      <c r="FK16" s="38"/>
      <c r="FL16" s="38"/>
      <c r="FM16" s="38"/>
      <c r="FN16" s="38"/>
      <c r="FO16" s="38"/>
      <c r="FP16" s="38"/>
      <c r="FQ16" s="38"/>
      <c r="FR16" s="38"/>
      <c r="FS16" s="38"/>
      <c r="FT16" s="38"/>
      <c r="FU16" s="38"/>
      <c r="FV16" s="38"/>
      <c r="FW16" s="38"/>
      <c r="FX16" s="38"/>
      <c r="FY16" s="38"/>
      <c r="FZ16" s="38"/>
      <c r="GA16" s="38"/>
      <c r="GB16" s="38"/>
      <c r="GC16" s="38"/>
      <c r="GD16" s="38"/>
      <c r="GE16" s="38"/>
      <c r="GF16" s="38"/>
      <c r="GG16" s="38"/>
      <c r="GH16" s="38"/>
      <c r="GI16" s="38"/>
      <c r="GJ16" s="38"/>
      <c r="GK16" s="38"/>
      <c r="GL16" s="38"/>
      <c r="GM16" s="38"/>
      <c r="GN16" s="38"/>
      <c r="GO16" s="38"/>
      <c r="GP16" s="38"/>
      <c r="GQ16" s="38"/>
      <c r="GR16" s="38"/>
      <c r="GS16" s="38"/>
      <c r="GT16" s="38"/>
      <c r="GU16" s="38"/>
      <c r="GV16" s="38"/>
      <c r="GW16" s="38"/>
      <c r="GX16" s="38"/>
      <c r="GY16" s="38"/>
      <c r="GZ16" s="38"/>
      <c r="HA16" s="38"/>
      <c r="HB16" s="38"/>
      <c r="HC16" s="38"/>
      <c r="HD16" s="38"/>
      <c r="HE16" s="38"/>
    </row>
    <row r="17" spans="1:213" s="37" customFormat="1" ht="12">
      <c r="A17" s="38"/>
      <c r="B17" s="550" t="s">
        <v>6</v>
      </c>
      <c r="C17" s="41" t="s">
        <v>387</v>
      </c>
      <c r="D17" s="533"/>
      <c r="E17" s="534"/>
      <c r="F17" s="42"/>
      <c r="G17" s="535"/>
      <c r="H17" s="535"/>
      <c r="I17" s="42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8"/>
      <c r="BY17" s="38"/>
      <c r="BZ17" s="38"/>
      <c r="CA17" s="38"/>
      <c r="CB17" s="38"/>
      <c r="CC17" s="38"/>
      <c r="CD17" s="38"/>
      <c r="CE17" s="38"/>
      <c r="CF17" s="38"/>
      <c r="CG17" s="38"/>
      <c r="CH17" s="38"/>
      <c r="CI17" s="38"/>
      <c r="CJ17" s="38"/>
      <c r="CK17" s="38"/>
      <c r="CL17" s="38"/>
      <c r="CM17" s="38"/>
      <c r="CN17" s="38"/>
      <c r="CO17" s="38"/>
      <c r="CP17" s="38"/>
      <c r="CQ17" s="38"/>
      <c r="CR17" s="38"/>
      <c r="CS17" s="38"/>
      <c r="CT17" s="38"/>
      <c r="CU17" s="38"/>
      <c r="CV17" s="38"/>
      <c r="CW17" s="38"/>
      <c r="CX17" s="38"/>
      <c r="CY17" s="38"/>
      <c r="CZ17" s="38"/>
      <c r="DA17" s="38"/>
      <c r="DB17" s="38"/>
      <c r="DC17" s="38"/>
      <c r="DD17" s="38"/>
      <c r="DE17" s="38"/>
      <c r="DF17" s="38"/>
      <c r="DG17" s="38"/>
      <c r="DH17" s="38"/>
      <c r="DI17" s="38"/>
      <c r="DJ17" s="38"/>
      <c r="DK17" s="38"/>
      <c r="DL17" s="38"/>
      <c r="DM17" s="38"/>
      <c r="DN17" s="38"/>
      <c r="DO17" s="38"/>
      <c r="DP17" s="38"/>
      <c r="DQ17" s="38"/>
      <c r="DR17" s="38"/>
      <c r="DS17" s="38"/>
      <c r="DT17" s="38"/>
      <c r="DU17" s="38"/>
      <c r="DV17" s="38"/>
      <c r="DW17" s="38"/>
      <c r="DX17" s="38"/>
      <c r="DY17" s="38"/>
      <c r="DZ17" s="38"/>
      <c r="EA17" s="38"/>
      <c r="EB17" s="38"/>
      <c r="EC17" s="38"/>
      <c r="ED17" s="38"/>
      <c r="EE17" s="38"/>
      <c r="EF17" s="38"/>
      <c r="EG17" s="38"/>
      <c r="EH17" s="38"/>
      <c r="EI17" s="38"/>
      <c r="EJ17" s="38"/>
      <c r="EK17" s="38"/>
      <c r="EL17" s="38"/>
      <c r="EM17" s="38"/>
      <c r="EN17" s="38"/>
      <c r="EO17" s="38"/>
      <c r="EP17" s="38"/>
      <c r="EQ17" s="38"/>
      <c r="ER17" s="38"/>
      <c r="ES17" s="38"/>
      <c r="ET17" s="38"/>
      <c r="EU17" s="38"/>
      <c r="EV17" s="38"/>
      <c r="EW17" s="38"/>
      <c r="EX17" s="38"/>
      <c r="EY17" s="38"/>
      <c r="EZ17" s="38"/>
      <c r="FA17" s="38"/>
      <c r="FB17" s="38"/>
      <c r="FC17" s="38"/>
      <c r="FD17" s="38"/>
      <c r="FE17" s="38"/>
      <c r="FF17" s="38"/>
      <c r="FG17" s="38"/>
      <c r="FH17" s="38"/>
      <c r="FI17" s="38"/>
      <c r="FJ17" s="38"/>
      <c r="FK17" s="38"/>
      <c r="FL17" s="38"/>
      <c r="FM17" s="38"/>
      <c r="FN17" s="38"/>
      <c r="FO17" s="38"/>
      <c r="FP17" s="38"/>
      <c r="FQ17" s="38"/>
      <c r="FR17" s="38"/>
      <c r="FS17" s="38"/>
      <c r="FT17" s="38"/>
      <c r="FU17" s="38"/>
      <c r="FV17" s="38"/>
      <c r="FW17" s="38"/>
      <c r="FX17" s="38"/>
      <c r="FY17" s="38"/>
      <c r="FZ17" s="38"/>
      <c r="GA17" s="38"/>
      <c r="GB17" s="38"/>
      <c r="GC17" s="38"/>
      <c r="GD17" s="38"/>
      <c r="GE17" s="38"/>
      <c r="GF17" s="38"/>
      <c r="GG17" s="38"/>
      <c r="GH17" s="38"/>
      <c r="GI17" s="38"/>
      <c r="GJ17" s="38"/>
      <c r="GK17" s="38"/>
      <c r="GL17" s="38"/>
      <c r="GM17" s="38"/>
      <c r="GN17" s="38"/>
      <c r="GO17" s="38"/>
      <c r="GP17" s="38"/>
      <c r="GQ17" s="38"/>
      <c r="GR17" s="38"/>
      <c r="GS17" s="38"/>
      <c r="GT17" s="38"/>
      <c r="GU17" s="38"/>
      <c r="GV17" s="38"/>
      <c r="GW17" s="38"/>
      <c r="GX17" s="38"/>
      <c r="GY17" s="38"/>
      <c r="GZ17" s="38"/>
      <c r="HA17" s="38"/>
      <c r="HB17" s="38"/>
      <c r="HC17" s="38"/>
      <c r="HD17" s="38"/>
      <c r="HE17" s="38"/>
    </row>
    <row r="18" spans="1:213" s="37" customFormat="1" ht="4.95" customHeight="1">
      <c r="A18" s="38"/>
      <c r="B18" s="551"/>
      <c r="C18" s="44"/>
      <c r="D18" s="45"/>
      <c r="E18" s="45"/>
      <c r="F18" s="46"/>
      <c r="I18" s="539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8"/>
      <c r="BY18" s="38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8"/>
      <c r="DB18" s="38"/>
      <c r="DC18" s="38"/>
      <c r="DD18" s="38"/>
      <c r="DE18" s="38"/>
      <c r="DF18" s="38"/>
      <c r="DG18" s="38"/>
      <c r="DH18" s="38"/>
      <c r="DI18" s="38"/>
      <c r="DJ18" s="38"/>
      <c r="DK18" s="38"/>
      <c r="DL18" s="38"/>
      <c r="DM18" s="38"/>
      <c r="DN18" s="38"/>
      <c r="DO18" s="38"/>
      <c r="DP18" s="38"/>
      <c r="DQ18" s="38"/>
      <c r="DR18" s="38"/>
      <c r="DS18" s="38"/>
      <c r="DT18" s="38"/>
      <c r="DU18" s="38"/>
      <c r="DV18" s="38"/>
      <c r="DW18" s="38"/>
      <c r="DX18" s="38"/>
      <c r="DY18" s="38"/>
      <c r="DZ18" s="38"/>
      <c r="EA18" s="38"/>
      <c r="EB18" s="38"/>
      <c r="EC18" s="38"/>
      <c r="ED18" s="38"/>
      <c r="EE18" s="38"/>
      <c r="EF18" s="38"/>
      <c r="EG18" s="38"/>
      <c r="EH18" s="38"/>
      <c r="EI18" s="38"/>
      <c r="EJ18" s="38"/>
      <c r="EK18" s="38"/>
      <c r="EL18" s="38"/>
      <c r="EM18" s="38"/>
      <c r="EN18" s="38"/>
      <c r="EO18" s="38"/>
      <c r="EP18" s="38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</row>
    <row r="19" spans="1:213" s="37" customFormat="1" ht="12">
      <c r="A19" s="38"/>
      <c r="B19" s="551" t="s">
        <v>4</v>
      </c>
      <c r="C19" s="44" t="s">
        <v>65</v>
      </c>
      <c r="D19" s="45"/>
      <c r="E19" s="45"/>
      <c r="F19" s="46"/>
      <c r="G19" s="542">
        <f>+II.Int!P88</f>
        <v>0</v>
      </c>
      <c r="H19" s="538">
        <f>+II.Int!Q88</f>
        <v>0</v>
      </c>
      <c r="I19" s="539">
        <f>+II.Int!R88</f>
        <v>0</v>
      </c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38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8"/>
      <c r="GS19" s="38"/>
      <c r="GT19" s="38"/>
      <c r="GU19" s="38"/>
      <c r="GV19" s="38"/>
      <c r="GW19" s="38"/>
      <c r="GX19" s="38"/>
      <c r="GY19" s="38"/>
      <c r="GZ19" s="38"/>
      <c r="HA19" s="38"/>
      <c r="HB19" s="38"/>
      <c r="HC19" s="38"/>
      <c r="HD19" s="38"/>
      <c r="HE19" s="38"/>
    </row>
    <row r="20" spans="1:213" s="37" customFormat="1" ht="4.95" customHeight="1">
      <c r="A20" s="38"/>
      <c r="B20" s="551"/>
      <c r="C20" s="44"/>
      <c r="D20" s="45"/>
      <c r="E20" s="45"/>
      <c r="F20" s="46"/>
      <c r="G20" s="87"/>
      <c r="H20" s="538"/>
      <c r="I20" s="539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38"/>
      <c r="CA20" s="38"/>
      <c r="CB20" s="38"/>
      <c r="CC20" s="38"/>
      <c r="CD20" s="38"/>
      <c r="CE20" s="38"/>
      <c r="CF20" s="38"/>
      <c r="CG20" s="38"/>
      <c r="CH20" s="38"/>
      <c r="CI20" s="38"/>
      <c r="CJ20" s="38"/>
      <c r="CK20" s="38"/>
      <c r="CL20" s="38"/>
      <c r="CM20" s="38"/>
      <c r="CN20" s="38"/>
      <c r="CO20" s="38"/>
      <c r="CP20" s="38"/>
      <c r="CQ20" s="38"/>
      <c r="CR20" s="38"/>
      <c r="CS20" s="38"/>
      <c r="CT20" s="38"/>
      <c r="CU20" s="38"/>
      <c r="CV20" s="38"/>
      <c r="CW20" s="38"/>
      <c r="CX20" s="38"/>
      <c r="CY20" s="38"/>
      <c r="CZ20" s="38"/>
      <c r="DA20" s="38"/>
      <c r="DB20" s="38"/>
      <c r="DC20" s="38"/>
      <c r="DD20" s="38"/>
      <c r="DE20" s="38"/>
      <c r="DF20" s="38"/>
      <c r="DG20" s="38"/>
      <c r="DH20" s="38"/>
      <c r="DI20" s="38"/>
      <c r="DJ20" s="38"/>
      <c r="DK20" s="38"/>
      <c r="DL20" s="38"/>
      <c r="DM20" s="38"/>
      <c r="DN20" s="38"/>
      <c r="DO20" s="38"/>
      <c r="DP20" s="38"/>
      <c r="DQ20" s="38"/>
      <c r="DR20" s="38"/>
      <c r="DS20" s="38"/>
      <c r="DT20" s="38"/>
      <c r="DU20" s="38"/>
      <c r="DV20" s="38"/>
      <c r="DW20" s="38"/>
      <c r="DX20" s="38"/>
      <c r="DY20" s="38"/>
      <c r="DZ20" s="38"/>
      <c r="EA20" s="38"/>
      <c r="EB20" s="38"/>
      <c r="EC20" s="38"/>
      <c r="ED20" s="38"/>
      <c r="EE20" s="38"/>
      <c r="EF20" s="38"/>
      <c r="EG20" s="38"/>
      <c r="EH20" s="38"/>
      <c r="EI20" s="38"/>
      <c r="EJ20" s="38"/>
      <c r="EK20" s="38"/>
      <c r="EL20" s="38"/>
      <c r="EM20" s="38"/>
      <c r="EN20" s="38"/>
      <c r="EO20" s="38"/>
      <c r="EP20" s="38"/>
      <c r="EQ20" s="38"/>
      <c r="ER20" s="38"/>
      <c r="ES20" s="38"/>
      <c r="ET20" s="38"/>
      <c r="EU20" s="38"/>
      <c r="EV20" s="38"/>
      <c r="EW20" s="38"/>
      <c r="EX20" s="38"/>
      <c r="EY20" s="38"/>
      <c r="EZ20" s="38"/>
      <c r="FA20" s="38"/>
      <c r="FB20" s="38"/>
      <c r="FC20" s="38"/>
      <c r="FD20" s="38"/>
      <c r="FE20" s="38"/>
      <c r="FF20" s="38"/>
      <c r="FG20" s="38"/>
      <c r="FH20" s="38"/>
      <c r="FI20" s="38"/>
      <c r="FJ20" s="38"/>
      <c r="FK20" s="38"/>
      <c r="FL20" s="38"/>
      <c r="FM20" s="38"/>
      <c r="FN20" s="38"/>
      <c r="FO20" s="38"/>
      <c r="FP20" s="38"/>
      <c r="FQ20" s="38"/>
      <c r="FR20" s="38"/>
      <c r="FS20" s="38"/>
      <c r="FT20" s="38"/>
      <c r="FU20" s="38"/>
      <c r="FV20" s="38"/>
      <c r="FW20" s="38"/>
      <c r="FX20" s="38"/>
      <c r="FY20" s="38"/>
      <c r="FZ20" s="38"/>
      <c r="GA20" s="38"/>
      <c r="GB20" s="38"/>
      <c r="GC20" s="38"/>
      <c r="GD20" s="38"/>
      <c r="GE20" s="38"/>
      <c r="GF20" s="38"/>
      <c r="GG20" s="38"/>
      <c r="GH20" s="38"/>
      <c r="GI20" s="38"/>
      <c r="GJ20" s="38"/>
      <c r="GK20" s="38"/>
      <c r="GL20" s="38"/>
      <c r="GM20" s="38"/>
      <c r="GN20" s="38"/>
      <c r="GO20" s="38"/>
      <c r="GP20" s="38"/>
      <c r="GQ20" s="38"/>
      <c r="GR20" s="38"/>
      <c r="GS20" s="38"/>
      <c r="GT20" s="38"/>
      <c r="GU20" s="38"/>
      <c r="GV20" s="38"/>
      <c r="GW20" s="38"/>
      <c r="GX20" s="38"/>
      <c r="GY20" s="38"/>
      <c r="GZ20" s="38"/>
      <c r="HA20" s="38"/>
      <c r="HB20" s="38"/>
      <c r="HC20" s="38"/>
      <c r="HD20" s="38"/>
      <c r="HE20" s="38"/>
    </row>
    <row r="21" spans="1:213" s="37" customFormat="1" ht="12">
      <c r="A21" s="38"/>
      <c r="B21" s="551" t="s">
        <v>5</v>
      </c>
      <c r="C21" s="44" t="s">
        <v>114</v>
      </c>
      <c r="D21" s="45"/>
      <c r="E21" s="45"/>
      <c r="F21" s="46"/>
      <c r="G21" s="542">
        <f>+II.Int!P142</f>
        <v>0</v>
      </c>
      <c r="H21" s="538">
        <f>+II.Int!Q142</f>
        <v>0</v>
      </c>
      <c r="I21" s="539">
        <f>II.Int!R142</f>
        <v>0</v>
      </c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8"/>
      <c r="BY21" s="38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8"/>
      <c r="DB21" s="38"/>
      <c r="DC21" s="38"/>
      <c r="DD21" s="38"/>
      <c r="DE21" s="38"/>
      <c r="DF21" s="38"/>
      <c r="DG21" s="38"/>
      <c r="DH21" s="38"/>
      <c r="DI21" s="38"/>
      <c r="DJ21" s="38"/>
      <c r="DK21" s="38"/>
      <c r="DL21" s="38"/>
      <c r="DM21" s="38"/>
      <c r="DN21" s="38"/>
      <c r="DO21" s="38"/>
      <c r="DP21" s="38"/>
      <c r="DQ21" s="38"/>
      <c r="DR21" s="38"/>
      <c r="DS21" s="38"/>
      <c r="DT21" s="38"/>
      <c r="DU21" s="38"/>
      <c r="DV21" s="38"/>
      <c r="DW21" s="38"/>
      <c r="DX21" s="38"/>
      <c r="DY21" s="38"/>
      <c r="DZ21" s="38"/>
      <c r="EA21" s="38"/>
      <c r="EB21" s="38"/>
      <c r="EC21" s="38"/>
      <c r="ED21" s="38"/>
      <c r="EE21" s="38"/>
      <c r="EF21" s="38"/>
      <c r="EG21" s="38"/>
      <c r="EH21" s="38"/>
      <c r="EI21" s="38"/>
      <c r="EJ21" s="38"/>
      <c r="EK21" s="38"/>
      <c r="EL21" s="38"/>
      <c r="EM21" s="38"/>
      <c r="EN21" s="38"/>
      <c r="EO21" s="38"/>
      <c r="EP21" s="38"/>
      <c r="EQ21" s="38"/>
      <c r="ER21" s="38"/>
      <c r="ES21" s="38"/>
      <c r="ET21" s="38"/>
      <c r="EU21" s="38"/>
      <c r="EV21" s="38"/>
      <c r="EW21" s="38"/>
      <c r="EX21" s="38"/>
      <c r="EY21" s="38"/>
      <c r="EZ21" s="38"/>
      <c r="FA21" s="38"/>
      <c r="FB21" s="38"/>
      <c r="FC21" s="38"/>
      <c r="FD21" s="38"/>
      <c r="FE21" s="38"/>
      <c r="FF21" s="38"/>
      <c r="FG21" s="38"/>
      <c r="FH21" s="38"/>
      <c r="FI21" s="38"/>
      <c r="FJ21" s="38"/>
      <c r="FK21" s="38"/>
      <c r="FL21" s="38"/>
      <c r="FM21" s="38"/>
      <c r="FN21" s="38"/>
      <c r="FO21" s="38"/>
      <c r="FP21" s="38"/>
      <c r="FQ21" s="38"/>
      <c r="FR21" s="38"/>
      <c r="FS21" s="38"/>
      <c r="FT21" s="38"/>
      <c r="FU21" s="38"/>
      <c r="FV21" s="38"/>
      <c r="FW21" s="38"/>
      <c r="FX21" s="38"/>
      <c r="FY21" s="38"/>
      <c r="FZ21" s="38"/>
      <c r="GA21" s="38"/>
      <c r="GB21" s="38"/>
      <c r="GC21" s="38"/>
      <c r="GD21" s="38"/>
      <c r="GE21" s="38"/>
      <c r="GF21" s="38"/>
      <c r="GG21" s="38"/>
      <c r="GH21" s="38"/>
      <c r="GI21" s="38"/>
      <c r="GJ21" s="38"/>
      <c r="GK21" s="38"/>
      <c r="GL21" s="38"/>
      <c r="GM21" s="38"/>
      <c r="GN21" s="38"/>
      <c r="GO21" s="38"/>
      <c r="GP21" s="38"/>
      <c r="GQ21" s="38"/>
      <c r="GR21" s="38"/>
      <c r="GS21" s="38"/>
      <c r="GT21" s="38"/>
      <c r="GU21" s="38"/>
      <c r="GV21" s="38"/>
      <c r="GW21" s="38"/>
      <c r="GX21" s="38"/>
      <c r="GY21" s="38"/>
      <c r="GZ21" s="38"/>
      <c r="HA21" s="38"/>
      <c r="HB21" s="38"/>
      <c r="HC21" s="38"/>
      <c r="HD21" s="38"/>
      <c r="HE21" s="38"/>
    </row>
    <row r="22" spans="1:213" s="37" customFormat="1" ht="4.95" customHeight="1">
      <c r="A22" s="38"/>
      <c r="B22" s="551"/>
      <c r="C22" s="44"/>
      <c r="D22" s="45"/>
      <c r="E22" s="45"/>
      <c r="F22" s="46"/>
      <c r="G22" s="542"/>
      <c r="H22" s="538"/>
      <c r="I22" s="539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38"/>
      <c r="BN22" s="38"/>
      <c r="BO22" s="38"/>
      <c r="BP22" s="38"/>
      <c r="BQ22" s="38"/>
      <c r="BR22" s="38"/>
      <c r="BS22" s="38"/>
      <c r="BT22" s="38"/>
      <c r="BU22" s="38"/>
      <c r="BV22" s="38"/>
      <c r="BW22" s="38"/>
      <c r="BX22" s="38"/>
      <c r="BY22" s="38"/>
      <c r="BZ22" s="38"/>
      <c r="CA22" s="38"/>
      <c r="CB22" s="38"/>
      <c r="CC22" s="38"/>
      <c r="CD22" s="38"/>
      <c r="CE22" s="38"/>
      <c r="CF22" s="38"/>
      <c r="CG22" s="38"/>
      <c r="CH22" s="38"/>
      <c r="CI22" s="38"/>
      <c r="CJ22" s="38"/>
      <c r="CK22" s="38"/>
      <c r="CL22" s="38"/>
      <c r="CM22" s="38"/>
      <c r="CN22" s="38"/>
      <c r="CO22" s="38"/>
      <c r="CP22" s="38"/>
      <c r="CQ22" s="38"/>
      <c r="CR22" s="38"/>
      <c r="CS22" s="38"/>
      <c r="CT22" s="38"/>
      <c r="CU22" s="38"/>
      <c r="CV22" s="38"/>
      <c r="CW22" s="38"/>
      <c r="CX22" s="38"/>
      <c r="CY22" s="38"/>
      <c r="CZ22" s="38"/>
      <c r="DA22" s="38"/>
      <c r="DB22" s="38"/>
      <c r="DC22" s="38"/>
      <c r="DD22" s="38"/>
      <c r="DE22" s="38"/>
      <c r="DF22" s="38"/>
      <c r="DG22" s="38"/>
      <c r="DH22" s="38"/>
      <c r="DI22" s="38"/>
      <c r="DJ22" s="38"/>
      <c r="DK22" s="38"/>
      <c r="DL22" s="38"/>
      <c r="DM22" s="38"/>
      <c r="DN22" s="38"/>
      <c r="DO22" s="38"/>
      <c r="DP22" s="38"/>
      <c r="DQ22" s="38"/>
      <c r="DR22" s="38"/>
      <c r="DS22" s="38"/>
      <c r="DT22" s="38"/>
      <c r="DU22" s="38"/>
      <c r="DV22" s="38"/>
      <c r="DW22" s="38"/>
      <c r="DX22" s="38"/>
      <c r="DY22" s="38"/>
      <c r="DZ22" s="38"/>
      <c r="EA22" s="38"/>
      <c r="EB22" s="38"/>
      <c r="EC22" s="38"/>
      <c r="ED22" s="38"/>
      <c r="EE22" s="38"/>
      <c r="EF22" s="38"/>
      <c r="EG22" s="38"/>
      <c r="EH22" s="38"/>
      <c r="EI22" s="38"/>
      <c r="EJ22" s="38"/>
      <c r="EK22" s="38"/>
      <c r="EL22" s="38"/>
      <c r="EM22" s="38"/>
      <c r="EN22" s="38"/>
      <c r="EO22" s="38"/>
      <c r="EP22" s="38"/>
      <c r="EQ22" s="38"/>
      <c r="ER22" s="38"/>
      <c r="ES22" s="38"/>
      <c r="ET22" s="38"/>
      <c r="EU22" s="38"/>
      <c r="EV22" s="38"/>
      <c r="EW22" s="38"/>
      <c r="EX22" s="38"/>
      <c r="EY22" s="38"/>
      <c r="EZ22" s="38"/>
      <c r="FA22" s="38"/>
      <c r="FB22" s="38"/>
      <c r="FC22" s="38"/>
      <c r="FD22" s="38"/>
      <c r="FE22" s="38"/>
      <c r="FF22" s="38"/>
      <c r="FG22" s="38"/>
      <c r="FH22" s="38"/>
      <c r="FI22" s="38"/>
      <c r="FJ22" s="38"/>
      <c r="FK22" s="38"/>
      <c r="FL22" s="38"/>
      <c r="FM22" s="38"/>
      <c r="FN22" s="38"/>
      <c r="FO22" s="38"/>
      <c r="FP22" s="38"/>
      <c r="FQ22" s="38"/>
      <c r="FR22" s="38"/>
      <c r="FS22" s="38"/>
      <c r="FT22" s="38"/>
      <c r="FU22" s="38"/>
      <c r="FV22" s="38"/>
      <c r="FW22" s="38"/>
      <c r="FX22" s="38"/>
      <c r="FY22" s="38"/>
      <c r="FZ22" s="38"/>
      <c r="GA22" s="38"/>
      <c r="GB22" s="38"/>
      <c r="GC22" s="38"/>
      <c r="GD22" s="38"/>
      <c r="GE22" s="38"/>
      <c r="GF22" s="38"/>
      <c r="GG22" s="38"/>
      <c r="GH22" s="38"/>
      <c r="GI22" s="38"/>
      <c r="GJ22" s="38"/>
      <c r="GK22" s="38"/>
      <c r="GL22" s="38"/>
      <c r="GM22" s="38"/>
      <c r="GN22" s="38"/>
      <c r="GO22" s="38"/>
      <c r="GP22" s="38"/>
      <c r="GQ22" s="38"/>
      <c r="GR22" s="38"/>
      <c r="GS22" s="38"/>
      <c r="GT22" s="38"/>
      <c r="GU22" s="38"/>
      <c r="GV22" s="38"/>
      <c r="GW22" s="38"/>
      <c r="GX22" s="38"/>
      <c r="GY22" s="38"/>
      <c r="GZ22" s="38"/>
      <c r="HA22" s="38"/>
      <c r="HB22" s="38"/>
      <c r="HC22" s="38"/>
      <c r="HD22" s="38"/>
      <c r="HE22" s="38"/>
    </row>
    <row r="23" spans="1:213" s="37" customFormat="1" ht="12">
      <c r="A23" s="38"/>
      <c r="B23" s="554" t="s">
        <v>54</v>
      </c>
      <c r="C23" s="51" t="s">
        <v>113</v>
      </c>
      <c r="D23" s="531"/>
      <c r="E23" s="531"/>
      <c r="F23" s="43"/>
      <c r="G23" s="542">
        <f>+II.Int!P159</f>
        <v>0</v>
      </c>
      <c r="H23" s="538">
        <f>+II.Int!Q159</f>
        <v>0</v>
      </c>
      <c r="I23" s="539">
        <f>+II.Int!R159</f>
        <v>0</v>
      </c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  <c r="GK23" s="38"/>
      <c r="GL23" s="38"/>
      <c r="GM23" s="38"/>
      <c r="GN23" s="38"/>
      <c r="GO23" s="38"/>
      <c r="GP23" s="38"/>
      <c r="GQ23" s="38"/>
      <c r="GR23" s="38"/>
      <c r="GS23" s="38"/>
      <c r="GT23" s="38"/>
      <c r="GU23" s="38"/>
      <c r="GV23" s="38"/>
      <c r="GW23" s="38"/>
      <c r="GX23" s="38"/>
      <c r="GY23" s="38"/>
      <c r="GZ23" s="38"/>
      <c r="HA23" s="38"/>
      <c r="HB23" s="38"/>
      <c r="HC23" s="38"/>
      <c r="HD23" s="38"/>
      <c r="HE23" s="38"/>
    </row>
    <row r="24" spans="1:213" s="37" customFormat="1" ht="4.95" customHeight="1">
      <c r="A24" s="38"/>
      <c r="B24" s="551"/>
      <c r="C24" s="44"/>
      <c r="D24" s="45"/>
      <c r="E24" s="45"/>
      <c r="F24" s="46"/>
      <c r="G24" s="542"/>
      <c r="H24" s="538"/>
      <c r="I24" s="539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R24" s="38"/>
      <c r="DS24" s="38"/>
      <c r="DT24" s="38"/>
      <c r="DU24" s="38"/>
      <c r="DV24" s="38"/>
      <c r="DW24" s="38"/>
      <c r="DX24" s="38"/>
      <c r="DY24" s="38"/>
      <c r="DZ24" s="38"/>
      <c r="EA24" s="38"/>
      <c r="EB24" s="38"/>
      <c r="EC24" s="38"/>
      <c r="ED24" s="38"/>
      <c r="EE24" s="38"/>
      <c r="EF24" s="38"/>
      <c r="EG24" s="38"/>
      <c r="EH24" s="38"/>
      <c r="EI24" s="38"/>
      <c r="EJ24" s="38"/>
      <c r="EK24" s="38"/>
      <c r="EL24" s="38"/>
      <c r="EM24" s="38"/>
      <c r="EN24" s="38"/>
      <c r="EO24" s="38"/>
      <c r="EP24" s="38"/>
      <c r="EQ24" s="38"/>
      <c r="ER24" s="38"/>
      <c r="ES24" s="38"/>
      <c r="ET24" s="38"/>
      <c r="EU24" s="38"/>
      <c r="EV24" s="38"/>
      <c r="EW24" s="38"/>
      <c r="EX24" s="38"/>
      <c r="EY24" s="38"/>
      <c r="EZ24" s="38"/>
      <c r="FA24" s="38"/>
      <c r="FB24" s="38"/>
      <c r="FC24" s="38"/>
      <c r="FD24" s="38"/>
      <c r="FE24" s="38"/>
      <c r="FF24" s="38"/>
      <c r="FG24" s="38"/>
      <c r="FH24" s="38"/>
      <c r="FI24" s="38"/>
      <c r="FJ24" s="38"/>
      <c r="FK24" s="38"/>
      <c r="FL24" s="38"/>
      <c r="FM24" s="38"/>
      <c r="FN24" s="38"/>
      <c r="FO24" s="38"/>
      <c r="FP24" s="38"/>
      <c r="FQ24" s="38"/>
      <c r="FR24" s="38"/>
      <c r="FS24" s="38"/>
      <c r="FT24" s="38"/>
      <c r="FU24" s="38"/>
      <c r="FV24" s="38"/>
      <c r="FW24" s="38"/>
      <c r="FX24" s="38"/>
      <c r="FY24" s="38"/>
      <c r="FZ24" s="38"/>
      <c r="GA24" s="38"/>
      <c r="GB24" s="38"/>
      <c r="GC24" s="38"/>
      <c r="GD24" s="38"/>
      <c r="GE24" s="38"/>
      <c r="GF24" s="38"/>
      <c r="GG24" s="38"/>
      <c r="GH24" s="38"/>
      <c r="GI24" s="38"/>
      <c r="GJ24" s="38"/>
      <c r="GK24" s="38"/>
      <c r="GL24" s="38"/>
      <c r="GM24" s="38"/>
      <c r="GN24" s="38"/>
      <c r="GO24" s="38"/>
      <c r="GP24" s="38"/>
      <c r="GQ24" s="38"/>
      <c r="GR24" s="38"/>
      <c r="GS24" s="38"/>
      <c r="GT24" s="38"/>
      <c r="GU24" s="38"/>
      <c r="GV24" s="38"/>
      <c r="GW24" s="38"/>
      <c r="GX24" s="38"/>
      <c r="GY24" s="38"/>
      <c r="GZ24" s="38"/>
      <c r="HA24" s="38"/>
      <c r="HB24" s="38"/>
      <c r="HC24" s="38"/>
      <c r="HD24" s="38"/>
      <c r="HE24" s="38"/>
    </row>
    <row r="25" spans="1:213" s="37" customFormat="1" ht="12">
      <c r="A25" s="38"/>
      <c r="B25" s="551" t="s">
        <v>55</v>
      </c>
      <c r="C25" s="44" t="s">
        <v>155</v>
      </c>
      <c r="D25" s="45"/>
      <c r="E25" s="45"/>
      <c r="F25" s="46"/>
      <c r="G25" s="542">
        <f>+II.Int!P212</f>
        <v>0</v>
      </c>
      <c r="H25" s="538">
        <f>+II.Int!Q212</f>
        <v>0</v>
      </c>
      <c r="I25" s="539">
        <f>+II.Int!R212</f>
        <v>0</v>
      </c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8"/>
      <c r="DN25" s="38"/>
      <c r="DO25" s="38"/>
      <c r="DP25" s="38"/>
      <c r="DQ25" s="38"/>
      <c r="DR25" s="38"/>
      <c r="DS25" s="38"/>
      <c r="DT25" s="38"/>
      <c r="DU25" s="38"/>
      <c r="DV25" s="38"/>
      <c r="DW25" s="38"/>
      <c r="DX25" s="38"/>
      <c r="DY25" s="38"/>
      <c r="DZ25" s="38"/>
      <c r="EA25" s="38"/>
      <c r="EB25" s="38"/>
      <c r="EC25" s="38"/>
      <c r="ED25" s="38"/>
      <c r="EE25" s="38"/>
      <c r="EF25" s="38"/>
      <c r="EG25" s="38"/>
      <c r="EH25" s="38"/>
      <c r="EI25" s="38"/>
      <c r="EJ25" s="38"/>
      <c r="EK25" s="38"/>
      <c r="EL25" s="38"/>
      <c r="EM25" s="38"/>
      <c r="EN25" s="38"/>
      <c r="EO25" s="38"/>
      <c r="EP25" s="38"/>
      <c r="EQ25" s="38"/>
      <c r="ER25" s="38"/>
      <c r="ES25" s="38"/>
      <c r="ET25" s="38"/>
      <c r="EU25" s="38"/>
      <c r="EV25" s="38"/>
      <c r="EW25" s="38"/>
      <c r="EX25" s="38"/>
      <c r="EY25" s="38"/>
      <c r="EZ25" s="38"/>
      <c r="FA25" s="38"/>
      <c r="FB25" s="38"/>
      <c r="FC25" s="38"/>
      <c r="FD25" s="38"/>
      <c r="FE25" s="38"/>
      <c r="FF25" s="38"/>
      <c r="FG25" s="38"/>
      <c r="FH25" s="38"/>
      <c r="FI25" s="38"/>
      <c r="FJ25" s="38"/>
      <c r="FK25" s="38"/>
      <c r="FL25" s="38"/>
      <c r="FM25" s="38"/>
      <c r="FN25" s="38"/>
      <c r="FO25" s="38"/>
      <c r="FP25" s="38"/>
      <c r="FQ25" s="38"/>
      <c r="FR25" s="38"/>
      <c r="FS25" s="38"/>
      <c r="FT25" s="38"/>
      <c r="FU25" s="38"/>
      <c r="FV25" s="38"/>
      <c r="FW25" s="38"/>
      <c r="FX25" s="38"/>
      <c r="FY25" s="38"/>
      <c r="FZ25" s="38"/>
      <c r="GA25" s="38"/>
      <c r="GB25" s="38"/>
      <c r="GC25" s="38"/>
      <c r="GD25" s="38"/>
      <c r="GE25" s="38"/>
      <c r="GF25" s="38"/>
      <c r="GG25" s="38"/>
      <c r="GH25" s="38"/>
      <c r="GI25" s="38"/>
      <c r="GJ25" s="38"/>
      <c r="GK25" s="38"/>
      <c r="GL25" s="38"/>
      <c r="GM25" s="38"/>
      <c r="GN25" s="38"/>
      <c r="GO25" s="38"/>
      <c r="GP25" s="38"/>
      <c r="GQ25" s="38"/>
      <c r="GR25" s="38"/>
      <c r="GS25" s="38"/>
      <c r="GT25" s="38"/>
      <c r="GU25" s="38"/>
      <c r="GV25" s="38"/>
      <c r="GW25" s="38"/>
      <c r="GX25" s="38"/>
      <c r="GY25" s="38"/>
      <c r="GZ25" s="38"/>
      <c r="HA25" s="38"/>
      <c r="HB25" s="38"/>
      <c r="HC25" s="38"/>
      <c r="HD25" s="38"/>
      <c r="HE25" s="38"/>
    </row>
    <row r="26" spans="1:213" s="37" customFormat="1" ht="4.95" customHeight="1">
      <c r="A26" s="38"/>
      <c r="B26" s="551"/>
      <c r="C26" s="44"/>
      <c r="D26" s="45"/>
      <c r="E26" s="45"/>
      <c r="F26" s="46"/>
      <c r="G26" s="542"/>
      <c r="H26" s="538"/>
      <c r="I26" s="539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  <c r="CK26" s="38"/>
      <c r="CL26" s="38"/>
      <c r="CM26" s="38"/>
      <c r="CN26" s="38"/>
      <c r="CO26" s="38"/>
      <c r="CP26" s="38"/>
      <c r="CQ26" s="38"/>
      <c r="CR26" s="38"/>
      <c r="CS26" s="38"/>
      <c r="CT26" s="38"/>
      <c r="CU26" s="38"/>
      <c r="CV26" s="38"/>
      <c r="CW26" s="38"/>
      <c r="CX26" s="38"/>
      <c r="CY26" s="38"/>
      <c r="CZ26" s="38"/>
      <c r="DA26" s="38"/>
      <c r="DB26" s="38"/>
      <c r="DC26" s="38"/>
      <c r="DD26" s="38"/>
      <c r="DE26" s="38"/>
      <c r="DF26" s="38"/>
      <c r="DG26" s="38"/>
      <c r="DH26" s="38"/>
      <c r="DI26" s="38"/>
      <c r="DJ26" s="38"/>
      <c r="DK26" s="38"/>
      <c r="DL26" s="38"/>
      <c r="DM26" s="38"/>
      <c r="DN26" s="38"/>
      <c r="DO26" s="38"/>
      <c r="DP26" s="38"/>
      <c r="DQ26" s="38"/>
      <c r="DR26" s="38"/>
      <c r="DS26" s="38"/>
      <c r="DT26" s="38"/>
      <c r="DU26" s="38"/>
      <c r="DV26" s="38"/>
      <c r="DW26" s="38"/>
      <c r="DX26" s="38"/>
      <c r="DY26" s="38"/>
      <c r="DZ26" s="38"/>
      <c r="EA26" s="38"/>
      <c r="EB26" s="38"/>
      <c r="EC26" s="38"/>
      <c r="ED26" s="38"/>
      <c r="EE26" s="38"/>
      <c r="EF26" s="38"/>
      <c r="EG26" s="38"/>
      <c r="EH26" s="38"/>
      <c r="EI26" s="38"/>
      <c r="EJ26" s="38"/>
      <c r="EK26" s="38"/>
      <c r="EL26" s="38"/>
      <c r="EM26" s="38"/>
      <c r="EN26" s="38"/>
      <c r="EO26" s="38"/>
      <c r="EP26" s="38"/>
      <c r="EQ26" s="38"/>
      <c r="ER26" s="38"/>
      <c r="ES26" s="38"/>
      <c r="ET26" s="38"/>
      <c r="EU26" s="38"/>
      <c r="EV26" s="38"/>
      <c r="EW26" s="38"/>
      <c r="EX26" s="38"/>
      <c r="EY26" s="38"/>
      <c r="EZ26" s="38"/>
      <c r="FA26" s="38"/>
      <c r="FB26" s="38"/>
      <c r="FC26" s="38"/>
      <c r="FD26" s="38"/>
      <c r="FE26" s="38"/>
      <c r="FF26" s="38"/>
      <c r="FG26" s="38"/>
      <c r="FH26" s="38"/>
      <c r="FI26" s="38"/>
      <c r="FJ26" s="38"/>
      <c r="FK26" s="38"/>
      <c r="FL26" s="38"/>
      <c r="FM26" s="38"/>
      <c r="FN26" s="38"/>
      <c r="FO26" s="38"/>
      <c r="FP26" s="38"/>
      <c r="FQ26" s="38"/>
      <c r="FR26" s="38"/>
      <c r="FS26" s="38"/>
      <c r="FT26" s="38"/>
      <c r="FU26" s="38"/>
      <c r="FV26" s="38"/>
      <c r="FW26" s="38"/>
      <c r="FX26" s="38"/>
      <c r="FY26" s="38"/>
      <c r="FZ26" s="38"/>
      <c r="GA26" s="38"/>
      <c r="GB26" s="38"/>
      <c r="GC26" s="38"/>
      <c r="GD26" s="38"/>
      <c r="GE26" s="38"/>
      <c r="GF26" s="38"/>
      <c r="GG26" s="38"/>
      <c r="GH26" s="38"/>
      <c r="GI26" s="38"/>
      <c r="GJ26" s="38"/>
      <c r="GK26" s="38"/>
      <c r="GL26" s="38"/>
      <c r="GM26" s="38"/>
      <c r="GN26" s="38"/>
      <c r="GO26" s="38"/>
      <c r="GP26" s="38"/>
      <c r="GQ26" s="38"/>
      <c r="GR26" s="38"/>
      <c r="GS26" s="38"/>
      <c r="GT26" s="38"/>
      <c r="GU26" s="38"/>
      <c r="GV26" s="38"/>
      <c r="GW26" s="38"/>
      <c r="GX26" s="38"/>
      <c r="GY26" s="38"/>
      <c r="GZ26" s="38"/>
      <c r="HA26" s="38"/>
      <c r="HB26" s="38"/>
      <c r="HC26" s="38"/>
      <c r="HD26" s="38"/>
      <c r="HE26" s="38"/>
    </row>
    <row r="27" spans="1:213" s="37" customFormat="1" ht="12">
      <c r="A27" s="38"/>
      <c r="B27" s="551" t="s">
        <v>105</v>
      </c>
      <c r="C27" s="44" t="s">
        <v>66</v>
      </c>
      <c r="D27" s="45"/>
      <c r="E27" s="45"/>
      <c r="F27" s="46"/>
      <c r="G27" s="542">
        <f>+II.Int!P230</f>
        <v>0</v>
      </c>
      <c r="H27" s="538">
        <f>+II.Int!Q230</f>
        <v>0</v>
      </c>
      <c r="I27" s="539">
        <f>+II.Int!R230</f>
        <v>0</v>
      </c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  <c r="CK27" s="38"/>
      <c r="CL27" s="38"/>
      <c r="CM27" s="38"/>
      <c r="CN27" s="38"/>
      <c r="CO27" s="38"/>
      <c r="CP27" s="38"/>
      <c r="CQ27" s="38"/>
      <c r="CR27" s="38"/>
      <c r="CS27" s="38"/>
      <c r="CT27" s="38"/>
      <c r="CU27" s="38"/>
      <c r="CV27" s="38"/>
      <c r="CW27" s="38"/>
      <c r="CX27" s="38"/>
      <c r="CY27" s="38"/>
      <c r="CZ27" s="38"/>
      <c r="DA27" s="38"/>
      <c r="DB27" s="38"/>
      <c r="DC27" s="38"/>
      <c r="DD27" s="38"/>
      <c r="DE27" s="38"/>
      <c r="DF27" s="38"/>
      <c r="DG27" s="38"/>
      <c r="DH27" s="38"/>
      <c r="DI27" s="38"/>
      <c r="DJ27" s="38"/>
      <c r="DK27" s="38"/>
      <c r="DL27" s="38"/>
      <c r="DM27" s="38"/>
      <c r="DN27" s="38"/>
      <c r="DO27" s="38"/>
      <c r="DP27" s="38"/>
      <c r="DQ27" s="38"/>
      <c r="DR27" s="38"/>
      <c r="DS27" s="38"/>
      <c r="DT27" s="38"/>
      <c r="DU27" s="38"/>
      <c r="DV27" s="38"/>
      <c r="DW27" s="38"/>
      <c r="DX27" s="38"/>
      <c r="DY27" s="38"/>
      <c r="DZ27" s="38"/>
      <c r="EA27" s="38"/>
      <c r="EB27" s="38"/>
      <c r="EC27" s="38"/>
      <c r="ED27" s="38"/>
      <c r="EE27" s="38"/>
      <c r="EF27" s="38"/>
      <c r="EG27" s="38"/>
      <c r="EH27" s="38"/>
      <c r="EI27" s="38"/>
      <c r="EJ27" s="38"/>
      <c r="EK27" s="38"/>
      <c r="EL27" s="38"/>
      <c r="EM27" s="38"/>
      <c r="EN27" s="38"/>
      <c r="EO27" s="38"/>
      <c r="EP27" s="38"/>
      <c r="EQ27" s="38"/>
      <c r="ER27" s="38"/>
      <c r="ES27" s="38"/>
      <c r="ET27" s="38"/>
      <c r="EU27" s="38"/>
      <c r="EV27" s="38"/>
      <c r="EW27" s="38"/>
      <c r="EX27" s="38"/>
      <c r="EY27" s="38"/>
      <c r="EZ27" s="38"/>
      <c r="FA27" s="38"/>
      <c r="FB27" s="38"/>
      <c r="FC27" s="38"/>
      <c r="FD27" s="38"/>
      <c r="FE27" s="38"/>
      <c r="FF27" s="38"/>
      <c r="FG27" s="38"/>
      <c r="FH27" s="38"/>
      <c r="FI27" s="38"/>
      <c r="FJ27" s="38"/>
      <c r="FK27" s="38"/>
      <c r="FL27" s="38"/>
      <c r="FM27" s="38"/>
      <c r="FN27" s="38"/>
      <c r="FO27" s="38"/>
      <c r="FP27" s="38"/>
      <c r="FQ27" s="38"/>
      <c r="FR27" s="38"/>
      <c r="FS27" s="38"/>
      <c r="FT27" s="38"/>
      <c r="FU27" s="38"/>
      <c r="FV27" s="38"/>
      <c r="FW27" s="38"/>
      <c r="FX27" s="38"/>
      <c r="FY27" s="38"/>
      <c r="FZ27" s="38"/>
      <c r="GA27" s="38"/>
      <c r="GB27" s="38"/>
      <c r="GC27" s="38"/>
      <c r="GD27" s="38"/>
      <c r="GE27" s="38"/>
      <c r="GF27" s="38"/>
      <c r="GG27" s="38"/>
      <c r="GH27" s="38"/>
      <c r="GI27" s="38"/>
      <c r="GJ27" s="38"/>
      <c r="GK27" s="38"/>
      <c r="GL27" s="38"/>
      <c r="GM27" s="38"/>
      <c r="GN27" s="38"/>
      <c r="GO27" s="38"/>
      <c r="GP27" s="38"/>
      <c r="GQ27" s="38"/>
      <c r="GR27" s="38"/>
      <c r="GS27" s="38"/>
      <c r="GT27" s="38"/>
      <c r="GU27" s="38"/>
      <c r="GV27" s="38"/>
      <c r="GW27" s="38"/>
      <c r="GX27" s="38"/>
      <c r="GY27" s="38"/>
      <c r="GZ27" s="38"/>
      <c r="HA27" s="38"/>
      <c r="HB27" s="38"/>
      <c r="HC27" s="38"/>
      <c r="HD27" s="38"/>
      <c r="HE27" s="38"/>
    </row>
    <row r="28" spans="1:213" s="37" customFormat="1" ht="4.95" customHeight="1">
      <c r="A28" s="38"/>
      <c r="B28" s="551"/>
      <c r="C28" s="44"/>
      <c r="D28" s="45"/>
      <c r="E28" s="45"/>
      <c r="F28" s="46"/>
      <c r="I28" s="539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  <c r="CK28" s="38"/>
      <c r="CL28" s="38"/>
      <c r="CM28" s="38"/>
      <c r="CN28" s="38"/>
      <c r="CO28" s="38"/>
      <c r="CP28" s="38"/>
      <c r="CQ28" s="38"/>
      <c r="CR28" s="38"/>
      <c r="CS28" s="38"/>
      <c r="CT28" s="38"/>
      <c r="CU28" s="38"/>
      <c r="CV28" s="38"/>
      <c r="CW28" s="38"/>
      <c r="CX28" s="38"/>
      <c r="CY28" s="38"/>
      <c r="CZ28" s="38"/>
      <c r="DA28" s="38"/>
      <c r="DB28" s="38"/>
      <c r="DC28" s="38"/>
      <c r="DD28" s="38"/>
      <c r="DE28" s="38"/>
      <c r="DF28" s="38"/>
      <c r="DG28" s="38"/>
      <c r="DH28" s="38"/>
      <c r="DI28" s="38"/>
      <c r="DJ28" s="38"/>
      <c r="DK28" s="38"/>
      <c r="DL28" s="38"/>
      <c r="DM28" s="38"/>
      <c r="DN28" s="38"/>
      <c r="DO28" s="38"/>
      <c r="DP28" s="38"/>
      <c r="DQ28" s="38"/>
      <c r="DR28" s="38"/>
      <c r="DS28" s="38"/>
      <c r="DT28" s="38"/>
      <c r="DU28" s="38"/>
      <c r="DV28" s="38"/>
      <c r="DW28" s="38"/>
      <c r="DX28" s="38"/>
      <c r="DY28" s="38"/>
      <c r="DZ28" s="38"/>
      <c r="EA28" s="38"/>
      <c r="EB28" s="38"/>
      <c r="EC28" s="38"/>
      <c r="ED28" s="38"/>
      <c r="EE28" s="38"/>
      <c r="EF28" s="38"/>
      <c r="EG28" s="38"/>
      <c r="EH28" s="38"/>
      <c r="EI28" s="38"/>
      <c r="EJ28" s="38"/>
      <c r="EK28" s="38"/>
      <c r="EL28" s="38"/>
      <c r="EM28" s="38"/>
      <c r="EN28" s="38"/>
      <c r="EO28" s="38"/>
      <c r="EP28" s="38"/>
      <c r="EQ28" s="38"/>
      <c r="ER28" s="38"/>
      <c r="ES28" s="38"/>
      <c r="ET28" s="38"/>
      <c r="EU28" s="38"/>
      <c r="EV28" s="38"/>
      <c r="EW28" s="38"/>
      <c r="EX28" s="38"/>
      <c r="EY28" s="38"/>
      <c r="EZ28" s="38"/>
      <c r="FA28" s="38"/>
      <c r="FB28" s="38"/>
      <c r="FC28" s="38"/>
      <c r="FD28" s="38"/>
      <c r="FE28" s="38"/>
      <c r="FF28" s="38"/>
      <c r="FG28" s="38"/>
      <c r="FH28" s="38"/>
      <c r="FI28" s="38"/>
      <c r="FJ28" s="38"/>
      <c r="FK28" s="38"/>
      <c r="FL28" s="38"/>
      <c r="FM28" s="38"/>
      <c r="FN28" s="38"/>
      <c r="FO28" s="38"/>
      <c r="FP28" s="38"/>
      <c r="FQ28" s="38"/>
      <c r="FR28" s="38"/>
      <c r="FS28" s="38"/>
      <c r="FT28" s="38"/>
      <c r="FU28" s="38"/>
      <c r="FV28" s="38"/>
      <c r="FW28" s="38"/>
      <c r="FX28" s="38"/>
      <c r="FY28" s="38"/>
      <c r="FZ28" s="38"/>
      <c r="GA28" s="38"/>
      <c r="GB28" s="38"/>
      <c r="GC28" s="38"/>
      <c r="GD28" s="38"/>
      <c r="GE28" s="38"/>
      <c r="GF28" s="38"/>
      <c r="GG28" s="38"/>
      <c r="GH28" s="38"/>
      <c r="GI28" s="38"/>
      <c r="GJ28" s="38"/>
      <c r="GK28" s="38"/>
      <c r="GL28" s="38"/>
      <c r="GM28" s="38"/>
      <c r="GN28" s="38"/>
      <c r="GO28" s="38"/>
      <c r="GP28" s="38"/>
      <c r="GQ28" s="38"/>
      <c r="GR28" s="38"/>
      <c r="GS28" s="38"/>
      <c r="GT28" s="38"/>
      <c r="GU28" s="38"/>
      <c r="GV28" s="38"/>
      <c r="GW28" s="38"/>
      <c r="GX28" s="38"/>
      <c r="GY28" s="38"/>
      <c r="GZ28" s="38"/>
      <c r="HA28" s="38"/>
      <c r="HB28" s="38"/>
      <c r="HC28" s="38"/>
      <c r="HD28" s="38"/>
      <c r="HE28" s="38"/>
    </row>
    <row r="29" spans="1:213" s="37" customFormat="1" ht="12">
      <c r="A29" s="38"/>
      <c r="B29" s="555"/>
      <c r="C29" s="52"/>
      <c r="D29" s="53"/>
      <c r="E29" s="53"/>
      <c r="F29" s="54" t="s">
        <v>46</v>
      </c>
      <c r="G29" s="449"/>
      <c r="H29" s="449"/>
      <c r="I29" s="543">
        <f>SUM(I19:I28)</f>
        <v>0</v>
      </c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/>
      <c r="BR29" s="38"/>
      <c r="BS29" s="38"/>
      <c r="BT29" s="38"/>
      <c r="BU29" s="38"/>
      <c r="BV29" s="38"/>
      <c r="BW29" s="38"/>
      <c r="BX29" s="38"/>
      <c r="BY29" s="38"/>
      <c r="BZ29" s="38"/>
      <c r="CA29" s="38"/>
      <c r="CB29" s="38"/>
      <c r="CC29" s="38"/>
      <c r="CD29" s="38"/>
      <c r="CE29" s="38"/>
      <c r="CF29" s="38"/>
      <c r="CG29" s="38"/>
      <c r="CH29" s="38"/>
      <c r="CI29" s="38"/>
      <c r="CJ29" s="38"/>
      <c r="CK29" s="38"/>
      <c r="CL29" s="38"/>
      <c r="CM29" s="38"/>
      <c r="CN29" s="38"/>
      <c r="CO29" s="38"/>
      <c r="CP29" s="38"/>
      <c r="CQ29" s="38"/>
      <c r="CR29" s="38"/>
      <c r="CS29" s="38"/>
      <c r="CT29" s="38"/>
      <c r="CU29" s="38"/>
      <c r="CV29" s="38"/>
      <c r="CW29" s="38"/>
      <c r="CX29" s="38"/>
      <c r="CY29" s="38"/>
      <c r="CZ29" s="38"/>
      <c r="DA29" s="38"/>
      <c r="DB29" s="38"/>
      <c r="DC29" s="38"/>
      <c r="DD29" s="38"/>
      <c r="DE29" s="38"/>
      <c r="DF29" s="38"/>
      <c r="DG29" s="38"/>
      <c r="DH29" s="38"/>
      <c r="DI29" s="38"/>
      <c r="DJ29" s="38"/>
      <c r="DK29" s="38"/>
      <c r="DL29" s="38"/>
      <c r="DM29" s="38"/>
      <c r="DN29" s="38"/>
      <c r="DO29" s="38"/>
      <c r="DP29" s="38"/>
      <c r="DQ29" s="38"/>
      <c r="DR29" s="38"/>
      <c r="DS29" s="38"/>
      <c r="DT29" s="38"/>
      <c r="DU29" s="38"/>
      <c r="DV29" s="38"/>
      <c r="DW29" s="38"/>
      <c r="DX29" s="38"/>
      <c r="DY29" s="38"/>
      <c r="DZ29" s="38"/>
      <c r="EA29" s="38"/>
      <c r="EB29" s="38"/>
      <c r="EC29" s="38"/>
      <c r="ED29" s="38"/>
      <c r="EE29" s="38"/>
      <c r="EF29" s="38"/>
      <c r="EG29" s="38"/>
      <c r="EH29" s="38"/>
      <c r="EI29" s="38"/>
      <c r="EJ29" s="38"/>
      <c r="EK29" s="38"/>
      <c r="EL29" s="38"/>
      <c r="EM29" s="38"/>
      <c r="EN29" s="38"/>
      <c r="EO29" s="38"/>
      <c r="EP29" s="38"/>
      <c r="EQ29" s="38"/>
      <c r="ER29" s="38"/>
      <c r="ES29" s="38"/>
      <c r="ET29" s="38"/>
      <c r="EU29" s="38"/>
      <c r="EV29" s="38"/>
      <c r="EW29" s="38"/>
      <c r="EX29" s="38"/>
      <c r="EY29" s="38"/>
      <c r="EZ29" s="38"/>
      <c r="FA29" s="38"/>
      <c r="FB29" s="38"/>
      <c r="FC29" s="38"/>
      <c r="FD29" s="38"/>
      <c r="FE29" s="38"/>
      <c r="FF29" s="38"/>
      <c r="FG29" s="38"/>
      <c r="FH29" s="38"/>
      <c r="FI29" s="38"/>
      <c r="FJ29" s="38"/>
      <c r="FK29" s="38"/>
      <c r="FL29" s="38"/>
      <c r="FM29" s="38"/>
      <c r="FN29" s="38"/>
      <c r="FO29" s="38"/>
      <c r="FP29" s="38"/>
      <c r="FQ29" s="38"/>
      <c r="FR29" s="38"/>
      <c r="FS29" s="38"/>
      <c r="FT29" s="38"/>
      <c r="FU29" s="38"/>
      <c r="FV29" s="38"/>
      <c r="FW29" s="38"/>
      <c r="FX29" s="38"/>
      <c r="FY29" s="38"/>
      <c r="FZ29" s="38"/>
      <c r="GA29" s="38"/>
      <c r="GB29" s="38"/>
      <c r="GC29" s="38"/>
      <c r="GD29" s="38"/>
      <c r="GE29" s="38"/>
      <c r="GF29" s="38"/>
      <c r="GG29" s="38"/>
      <c r="GH29" s="38"/>
      <c r="GI29" s="38"/>
      <c r="GJ29" s="38"/>
      <c r="GK29" s="38"/>
      <c r="GL29" s="38"/>
      <c r="GM29" s="38"/>
      <c r="GN29" s="38"/>
      <c r="GO29" s="38"/>
      <c r="GP29" s="38"/>
      <c r="GQ29" s="38"/>
      <c r="GR29" s="38"/>
      <c r="GS29" s="38"/>
      <c r="GT29" s="38"/>
      <c r="GU29" s="38"/>
      <c r="GV29" s="38"/>
      <c r="GW29" s="38"/>
      <c r="GX29" s="38"/>
      <c r="GY29" s="38"/>
      <c r="GZ29" s="38"/>
      <c r="HA29" s="38"/>
      <c r="HB29" s="38"/>
      <c r="HC29" s="38"/>
      <c r="HD29" s="38"/>
      <c r="HE29" s="38"/>
    </row>
    <row r="30" spans="1:213" s="37" customFormat="1" ht="12">
      <c r="A30" s="38"/>
      <c r="B30" s="549"/>
      <c r="C30" s="39"/>
      <c r="D30" s="531"/>
      <c r="E30" s="531"/>
      <c r="F30" s="40"/>
      <c r="G30" s="532"/>
      <c r="H30" s="532"/>
      <c r="I30" s="544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  <c r="BM30" s="38"/>
      <c r="BN30" s="38"/>
      <c r="BO30" s="38"/>
      <c r="BP30" s="38"/>
      <c r="BQ30" s="38"/>
      <c r="BR30" s="38"/>
      <c r="BS30" s="38"/>
      <c r="BT30" s="38"/>
      <c r="BU30" s="38"/>
      <c r="BV30" s="38"/>
      <c r="BW30" s="38"/>
      <c r="BX30" s="38"/>
      <c r="BY30" s="38"/>
      <c r="BZ30" s="38"/>
      <c r="CA30" s="38"/>
      <c r="CB30" s="38"/>
      <c r="CC30" s="38"/>
      <c r="CD30" s="38"/>
      <c r="CE30" s="38"/>
      <c r="CF30" s="38"/>
      <c r="CG30" s="38"/>
      <c r="CH30" s="38"/>
      <c r="CI30" s="38"/>
      <c r="CJ30" s="38"/>
      <c r="CK30" s="38"/>
      <c r="CL30" s="38"/>
      <c r="CM30" s="38"/>
      <c r="CN30" s="38"/>
      <c r="CO30" s="38"/>
      <c r="CP30" s="38"/>
      <c r="CQ30" s="38"/>
      <c r="CR30" s="38"/>
      <c r="CS30" s="38"/>
      <c r="CT30" s="38"/>
      <c r="CU30" s="38"/>
      <c r="CV30" s="38"/>
      <c r="CW30" s="38"/>
      <c r="CX30" s="38"/>
      <c r="CY30" s="38"/>
      <c r="CZ30" s="38"/>
      <c r="DA30" s="38"/>
      <c r="DB30" s="38"/>
      <c r="DC30" s="38"/>
      <c r="DD30" s="38"/>
      <c r="DE30" s="38"/>
      <c r="DF30" s="38"/>
      <c r="DG30" s="38"/>
      <c r="DH30" s="38"/>
      <c r="DI30" s="38"/>
      <c r="DJ30" s="38"/>
      <c r="DK30" s="38"/>
      <c r="DL30" s="38"/>
      <c r="DM30" s="38"/>
      <c r="DN30" s="38"/>
      <c r="DO30" s="38"/>
      <c r="DP30" s="38"/>
      <c r="DQ30" s="38"/>
      <c r="DR30" s="38"/>
      <c r="DS30" s="38"/>
      <c r="DT30" s="38"/>
      <c r="DU30" s="38"/>
      <c r="DV30" s="38"/>
      <c r="DW30" s="38"/>
      <c r="DX30" s="38"/>
      <c r="DY30" s="38"/>
      <c r="DZ30" s="38"/>
      <c r="EA30" s="38"/>
      <c r="EB30" s="38"/>
      <c r="EC30" s="38"/>
      <c r="ED30" s="38"/>
      <c r="EE30" s="38"/>
      <c r="EF30" s="38"/>
      <c r="EG30" s="38"/>
      <c r="EH30" s="38"/>
      <c r="EI30" s="38"/>
      <c r="EJ30" s="38"/>
      <c r="EK30" s="38"/>
      <c r="EL30" s="38"/>
      <c r="EM30" s="38"/>
      <c r="EN30" s="38"/>
      <c r="EO30" s="38"/>
      <c r="EP30" s="38"/>
      <c r="EQ30" s="38"/>
      <c r="ER30" s="38"/>
      <c r="ES30" s="38"/>
      <c r="ET30" s="38"/>
      <c r="EU30" s="38"/>
      <c r="EV30" s="38"/>
      <c r="EW30" s="38"/>
      <c r="EX30" s="38"/>
      <c r="EY30" s="38"/>
      <c r="EZ30" s="38"/>
      <c r="FA30" s="38"/>
      <c r="FB30" s="38"/>
      <c r="FC30" s="38"/>
      <c r="FD30" s="38"/>
      <c r="FE30" s="38"/>
      <c r="FF30" s="38"/>
      <c r="FG30" s="38"/>
      <c r="FH30" s="38"/>
      <c r="FI30" s="38"/>
      <c r="FJ30" s="38"/>
      <c r="FK30" s="38"/>
      <c r="FL30" s="38"/>
      <c r="FM30" s="38"/>
      <c r="FN30" s="38"/>
      <c r="FO30" s="38"/>
      <c r="FP30" s="38"/>
      <c r="FQ30" s="38"/>
      <c r="FR30" s="38"/>
      <c r="FS30" s="38"/>
      <c r="FT30" s="38"/>
      <c r="FU30" s="38"/>
      <c r="FV30" s="38"/>
      <c r="FW30" s="38"/>
      <c r="FX30" s="38"/>
      <c r="FY30" s="38"/>
      <c r="FZ30" s="38"/>
      <c r="GA30" s="38"/>
      <c r="GB30" s="38"/>
      <c r="GC30" s="38"/>
      <c r="GD30" s="38"/>
      <c r="GE30" s="38"/>
      <c r="GF30" s="38"/>
      <c r="GG30" s="38"/>
      <c r="GH30" s="38"/>
      <c r="GI30" s="38"/>
      <c r="GJ30" s="38"/>
      <c r="GK30" s="38"/>
      <c r="GL30" s="38"/>
      <c r="GM30" s="38"/>
      <c r="GN30" s="38"/>
      <c r="GO30" s="38"/>
      <c r="GP30" s="38"/>
      <c r="GQ30" s="38"/>
      <c r="GR30" s="38"/>
      <c r="GS30" s="38"/>
      <c r="GT30" s="38"/>
      <c r="GU30" s="38"/>
      <c r="GV30" s="38"/>
      <c r="GW30" s="38"/>
      <c r="GX30" s="38"/>
      <c r="GY30" s="38"/>
      <c r="GZ30" s="38"/>
      <c r="HA30" s="38"/>
      <c r="HB30" s="38"/>
      <c r="HC30" s="38"/>
      <c r="HD30" s="38"/>
      <c r="HE30" s="38"/>
    </row>
    <row r="31" spans="1:213" s="37" customFormat="1" ht="12">
      <c r="A31" s="38"/>
      <c r="B31" s="550" t="s">
        <v>7</v>
      </c>
      <c r="C31" s="41" t="s">
        <v>186</v>
      </c>
      <c r="D31" s="533"/>
      <c r="E31" s="534"/>
      <c r="F31" s="42"/>
      <c r="G31" s="535"/>
      <c r="H31" s="535"/>
      <c r="I31" s="545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38"/>
      <c r="DQ31" s="38"/>
      <c r="DR31" s="38"/>
      <c r="DS31" s="38"/>
      <c r="DT31" s="38"/>
      <c r="DU31" s="38"/>
      <c r="DV31" s="38"/>
      <c r="DW31" s="38"/>
      <c r="DX31" s="38"/>
      <c r="DY31" s="38"/>
      <c r="DZ31" s="38"/>
      <c r="EA31" s="38"/>
      <c r="EB31" s="38"/>
      <c r="EC31" s="38"/>
      <c r="ED31" s="38"/>
      <c r="EE31" s="38"/>
      <c r="EF31" s="38"/>
      <c r="EG31" s="38"/>
      <c r="EH31" s="38"/>
      <c r="EI31" s="38"/>
      <c r="EJ31" s="38"/>
      <c r="EK31" s="38"/>
      <c r="EL31" s="38"/>
      <c r="EM31" s="38"/>
      <c r="EN31" s="38"/>
      <c r="EO31" s="38"/>
      <c r="EP31" s="38"/>
      <c r="EQ31" s="38"/>
      <c r="ER31" s="38"/>
      <c r="ES31" s="38"/>
      <c r="ET31" s="38"/>
      <c r="EU31" s="38"/>
      <c r="EV31" s="38"/>
      <c r="EW31" s="38"/>
      <c r="EX31" s="38"/>
      <c r="EY31" s="38"/>
      <c r="EZ31" s="38"/>
      <c r="FA31" s="38"/>
      <c r="FB31" s="38"/>
      <c r="FC31" s="38"/>
      <c r="FD31" s="38"/>
      <c r="FE31" s="38"/>
      <c r="FF31" s="38"/>
      <c r="FG31" s="38"/>
      <c r="FH31" s="38"/>
      <c r="FI31" s="38"/>
      <c r="FJ31" s="38"/>
      <c r="FK31" s="38"/>
      <c r="FL31" s="38"/>
      <c r="FM31" s="38"/>
      <c r="FN31" s="38"/>
      <c r="FO31" s="38"/>
      <c r="FP31" s="38"/>
      <c r="FQ31" s="38"/>
      <c r="FR31" s="38"/>
      <c r="FS31" s="38"/>
      <c r="FT31" s="38"/>
      <c r="FU31" s="38"/>
      <c r="FV31" s="38"/>
      <c r="FW31" s="38"/>
      <c r="FX31" s="38"/>
      <c r="FY31" s="38"/>
      <c r="FZ31" s="38"/>
      <c r="GA31" s="38"/>
      <c r="GB31" s="38"/>
      <c r="GC31" s="38"/>
      <c r="GD31" s="38"/>
      <c r="GE31" s="38"/>
      <c r="GF31" s="38"/>
      <c r="GG31" s="38"/>
      <c r="GH31" s="38"/>
      <c r="GI31" s="38"/>
      <c r="GJ31" s="38"/>
      <c r="GK31" s="38"/>
      <c r="GL31" s="38"/>
      <c r="GM31" s="38"/>
      <c r="GN31" s="38"/>
      <c r="GO31" s="38"/>
      <c r="GP31" s="38"/>
      <c r="GQ31" s="38"/>
      <c r="GR31" s="38"/>
      <c r="GS31" s="38"/>
      <c r="GT31" s="38"/>
      <c r="GU31" s="38"/>
      <c r="GV31" s="38"/>
      <c r="GW31" s="38"/>
      <c r="GX31" s="38"/>
      <c r="GY31" s="38"/>
      <c r="GZ31" s="38"/>
      <c r="HA31" s="38"/>
      <c r="HB31" s="38"/>
      <c r="HC31" s="38"/>
      <c r="HD31" s="38"/>
      <c r="HE31" s="38"/>
    </row>
    <row r="32" spans="1:213" s="37" customFormat="1" ht="12">
      <c r="A32" s="38"/>
      <c r="B32" s="549"/>
      <c r="C32" s="50"/>
      <c r="D32" s="531"/>
      <c r="E32" s="531"/>
      <c r="F32" s="43"/>
      <c r="G32" s="542"/>
      <c r="H32" s="538"/>
      <c r="I32" s="539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  <c r="BM32" s="38"/>
      <c r="BN32" s="38"/>
      <c r="BO32" s="38"/>
      <c r="BP32" s="38"/>
      <c r="BQ32" s="38"/>
      <c r="BR32" s="38"/>
      <c r="BS32" s="38"/>
      <c r="BT32" s="38"/>
      <c r="BU32" s="38"/>
      <c r="BV32" s="38"/>
      <c r="BW32" s="38"/>
      <c r="BX32" s="38"/>
      <c r="BY32" s="38"/>
      <c r="BZ32" s="38"/>
      <c r="CA32" s="38"/>
      <c r="CB32" s="38"/>
      <c r="CC32" s="38"/>
      <c r="CD32" s="38"/>
      <c r="CE32" s="38"/>
      <c r="CF32" s="38"/>
      <c r="CG32" s="38"/>
      <c r="CH32" s="38"/>
      <c r="CI32" s="38"/>
      <c r="CJ32" s="38"/>
      <c r="CK32" s="38"/>
      <c r="CL32" s="38"/>
      <c r="CM32" s="38"/>
      <c r="CN32" s="38"/>
      <c r="CO32" s="38"/>
      <c r="CP32" s="38"/>
      <c r="CQ32" s="38"/>
      <c r="CR32" s="38"/>
      <c r="CS32" s="38"/>
      <c r="CT32" s="38"/>
      <c r="CU32" s="38"/>
      <c r="CV32" s="38"/>
      <c r="CW32" s="38"/>
      <c r="CX32" s="38"/>
      <c r="CY32" s="38"/>
      <c r="CZ32" s="38"/>
      <c r="DA32" s="38"/>
      <c r="DB32" s="38"/>
      <c r="DC32" s="38"/>
      <c r="DD32" s="38"/>
      <c r="DE32" s="38"/>
      <c r="DF32" s="38"/>
      <c r="DG32" s="38"/>
      <c r="DH32" s="38"/>
      <c r="DI32" s="38"/>
      <c r="DJ32" s="38"/>
      <c r="DK32" s="38"/>
      <c r="DL32" s="38"/>
      <c r="DM32" s="38"/>
      <c r="DN32" s="38"/>
      <c r="DO32" s="38"/>
      <c r="DP32" s="38"/>
      <c r="DQ32" s="38"/>
      <c r="DR32" s="38"/>
      <c r="DS32" s="38"/>
      <c r="DT32" s="38"/>
      <c r="DU32" s="38"/>
      <c r="DV32" s="38"/>
      <c r="DW32" s="38"/>
      <c r="DX32" s="38"/>
      <c r="DY32" s="38"/>
      <c r="DZ32" s="38"/>
      <c r="EA32" s="38"/>
      <c r="EB32" s="38"/>
      <c r="EC32" s="38"/>
      <c r="ED32" s="38"/>
      <c r="EE32" s="38"/>
      <c r="EF32" s="38"/>
      <c r="EG32" s="38"/>
      <c r="EH32" s="38"/>
      <c r="EI32" s="38"/>
      <c r="EJ32" s="38"/>
      <c r="EK32" s="38"/>
      <c r="EL32" s="38"/>
      <c r="EM32" s="38"/>
      <c r="EN32" s="38"/>
      <c r="EO32" s="38"/>
      <c r="EP32" s="38"/>
      <c r="EQ32" s="38"/>
      <c r="ER32" s="38"/>
      <c r="ES32" s="38"/>
      <c r="ET32" s="38"/>
      <c r="EU32" s="38"/>
      <c r="EV32" s="38"/>
      <c r="EW32" s="38"/>
      <c r="EX32" s="38"/>
      <c r="EY32" s="38"/>
      <c r="EZ32" s="38"/>
      <c r="FA32" s="38"/>
      <c r="FB32" s="38"/>
      <c r="FC32" s="38"/>
      <c r="FD32" s="38"/>
      <c r="FE32" s="38"/>
      <c r="FF32" s="38"/>
      <c r="FG32" s="38"/>
      <c r="FH32" s="38"/>
      <c r="FI32" s="38"/>
      <c r="FJ32" s="38"/>
      <c r="FK32" s="38"/>
      <c r="FL32" s="38"/>
      <c r="FM32" s="38"/>
      <c r="FN32" s="38"/>
      <c r="FO32" s="38"/>
      <c r="FP32" s="38"/>
      <c r="FQ32" s="38"/>
      <c r="FR32" s="38"/>
      <c r="FS32" s="38"/>
      <c r="FT32" s="38"/>
      <c r="FU32" s="38"/>
      <c r="FV32" s="38"/>
      <c r="FW32" s="38"/>
      <c r="FX32" s="38"/>
      <c r="FY32" s="38"/>
      <c r="FZ32" s="38"/>
      <c r="GA32" s="38"/>
      <c r="GB32" s="38"/>
      <c r="GC32" s="38"/>
      <c r="GD32" s="38"/>
      <c r="GE32" s="38"/>
      <c r="GF32" s="38"/>
      <c r="GG32" s="38"/>
      <c r="GH32" s="38"/>
      <c r="GI32" s="38"/>
      <c r="GJ32" s="38"/>
      <c r="GK32" s="38"/>
      <c r="GL32" s="38"/>
      <c r="GM32" s="38"/>
      <c r="GN32" s="38"/>
      <c r="GO32" s="38"/>
      <c r="GP32" s="38"/>
      <c r="GQ32" s="38"/>
      <c r="GR32" s="38"/>
      <c r="GS32" s="38"/>
      <c r="GT32" s="38"/>
      <c r="GU32" s="38"/>
      <c r="GV32" s="38"/>
      <c r="GW32" s="38"/>
      <c r="GX32" s="38"/>
      <c r="GY32" s="38"/>
      <c r="GZ32" s="38"/>
      <c r="HA32" s="38"/>
      <c r="HB32" s="38"/>
      <c r="HC32" s="38"/>
      <c r="HD32" s="38"/>
      <c r="HE32" s="38"/>
    </row>
    <row r="33" spans="1:213" s="37" customFormat="1" ht="12">
      <c r="A33" s="38"/>
      <c r="B33" s="551" t="s">
        <v>4</v>
      </c>
      <c r="C33" s="44" t="s">
        <v>107</v>
      </c>
      <c r="D33" s="45"/>
      <c r="E33" s="45"/>
      <c r="F33" s="46"/>
      <c r="G33" s="542">
        <f>+III.Fur!P280</f>
        <v>0</v>
      </c>
      <c r="H33" s="538">
        <f>+III.Fur!Q280</f>
        <v>0</v>
      </c>
      <c r="I33" s="539">
        <f>III.Fur!R280</f>
        <v>0</v>
      </c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  <c r="BM33" s="38"/>
      <c r="BN33" s="38"/>
      <c r="BO33" s="38"/>
      <c r="BP33" s="38"/>
      <c r="BQ33" s="38"/>
      <c r="BR33" s="38"/>
      <c r="BS33" s="38"/>
      <c r="BT33" s="38"/>
      <c r="BU33" s="38"/>
      <c r="BV33" s="38"/>
      <c r="BW33" s="38"/>
      <c r="BX33" s="38"/>
      <c r="BY33" s="38"/>
      <c r="BZ33" s="38"/>
      <c r="CA33" s="38"/>
      <c r="CB33" s="38"/>
      <c r="CC33" s="38"/>
      <c r="CD33" s="38"/>
      <c r="CE33" s="38"/>
      <c r="CF33" s="38"/>
      <c r="CG33" s="38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8"/>
      <c r="DH33" s="38"/>
      <c r="DI33" s="38"/>
      <c r="DJ33" s="38"/>
      <c r="DK33" s="38"/>
      <c r="DL33" s="38"/>
      <c r="DM33" s="38"/>
      <c r="DN33" s="38"/>
      <c r="DO33" s="38"/>
      <c r="DP33" s="38"/>
      <c r="DQ33" s="38"/>
      <c r="DR33" s="38"/>
      <c r="DS33" s="38"/>
      <c r="DT33" s="38"/>
      <c r="DU33" s="38"/>
      <c r="DV33" s="38"/>
      <c r="DW33" s="38"/>
      <c r="DX33" s="38"/>
      <c r="DY33" s="38"/>
      <c r="DZ33" s="38"/>
      <c r="EA33" s="38"/>
      <c r="EB33" s="38"/>
      <c r="EC33" s="38"/>
      <c r="ED33" s="38"/>
      <c r="EE33" s="38"/>
      <c r="EF33" s="38"/>
      <c r="EG33" s="38"/>
      <c r="EH33" s="38"/>
      <c r="EI33" s="38"/>
      <c r="EJ33" s="38"/>
      <c r="EK33" s="38"/>
      <c r="EL33" s="38"/>
      <c r="EM33" s="38"/>
      <c r="EN33" s="38"/>
      <c r="EO33" s="38"/>
      <c r="EP33" s="38"/>
      <c r="EQ33" s="38"/>
      <c r="ER33" s="38"/>
      <c r="ES33" s="38"/>
      <c r="ET33" s="38"/>
      <c r="EU33" s="38"/>
      <c r="EV33" s="38"/>
      <c r="EW33" s="38"/>
      <c r="EX33" s="38"/>
      <c r="EY33" s="38"/>
      <c r="EZ33" s="38"/>
      <c r="FA33" s="38"/>
      <c r="FB33" s="38"/>
      <c r="FC33" s="38"/>
      <c r="FD33" s="38"/>
      <c r="FE33" s="38"/>
      <c r="FF33" s="38"/>
      <c r="FG33" s="38"/>
      <c r="FH33" s="38"/>
      <c r="FI33" s="38"/>
      <c r="FJ33" s="38"/>
      <c r="FK33" s="38"/>
      <c r="FL33" s="38"/>
      <c r="FM33" s="38"/>
      <c r="FN33" s="38"/>
      <c r="FO33" s="38"/>
      <c r="FP33" s="38"/>
      <c r="FQ33" s="38"/>
      <c r="FR33" s="38"/>
      <c r="FS33" s="38"/>
      <c r="FT33" s="38"/>
      <c r="FU33" s="38"/>
      <c r="FV33" s="38"/>
      <c r="FW33" s="38"/>
      <c r="FX33" s="38"/>
      <c r="FY33" s="38"/>
      <c r="FZ33" s="38"/>
      <c r="GA33" s="38"/>
      <c r="GB33" s="38"/>
      <c r="GC33" s="38"/>
      <c r="GD33" s="38"/>
      <c r="GE33" s="38"/>
      <c r="GF33" s="38"/>
      <c r="GG33" s="38"/>
      <c r="GH33" s="38"/>
      <c r="GI33" s="38"/>
      <c r="GJ33" s="38"/>
      <c r="GK33" s="38"/>
      <c r="GL33" s="38"/>
      <c r="GM33" s="38"/>
      <c r="GN33" s="38"/>
      <c r="GO33" s="38"/>
      <c r="GP33" s="38"/>
      <c r="GQ33" s="38"/>
      <c r="GR33" s="38"/>
      <c r="GS33" s="38"/>
      <c r="GT33" s="38"/>
      <c r="GU33" s="38"/>
      <c r="GV33" s="38"/>
      <c r="GW33" s="38"/>
      <c r="GX33" s="38"/>
      <c r="GY33" s="38"/>
      <c r="GZ33" s="38"/>
      <c r="HA33" s="38"/>
      <c r="HB33" s="38"/>
      <c r="HC33" s="38"/>
      <c r="HD33" s="38"/>
      <c r="HE33" s="38"/>
    </row>
    <row r="34" spans="1:213" s="37" customFormat="1" ht="4.95" customHeight="1">
      <c r="A34" s="38"/>
      <c r="B34" s="551"/>
      <c r="C34" s="44"/>
      <c r="D34" s="45"/>
      <c r="E34" s="45"/>
      <c r="F34" s="46"/>
      <c r="G34" s="542"/>
      <c r="H34" s="538"/>
      <c r="I34" s="539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M34" s="38"/>
      <c r="BN34" s="38"/>
      <c r="BO34" s="38"/>
      <c r="BP34" s="38"/>
      <c r="BQ34" s="38"/>
      <c r="BR34" s="38"/>
      <c r="BS34" s="38"/>
      <c r="BT34" s="38"/>
      <c r="BU34" s="38"/>
      <c r="BV34" s="38"/>
      <c r="BW34" s="38"/>
      <c r="BX34" s="38"/>
      <c r="BY34" s="38"/>
      <c r="BZ34" s="38"/>
      <c r="CA34" s="38"/>
      <c r="CB34" s="38"/>
      <c r="CC34" s="38"/>
      <c r="CD34" s="38"/>
      <c r="CE34" s="38"/>
      <c r="CF34" s="38"/>
      <c r="CG34" s="38"/>
      <c r="CH34" s="38"/>
      <c r="CI34" s="38"/>
      <c r="CJ34" s="38"/>
      <c r="CK34" s="38"/>
      <c r="CL34" s="38"/>
      <c r="CM34" s="38"/>
      <c r="CN34" s="38"/>
      <c r="CO34" s="38"/>
      <c r="CP34" s="38"/>
      <c r="CQ34" s="38"/>
      <c r="CR34" s="38"/>
      <c r="CS34" s="38"/>
      <c r="CT34" s="38"/>
      <c r="CU34" s="38"/>
      <c r="CV34" s="38"/>
      <c r="CW34" s="38"/>
      <c r="CX34" s="38"/>
      <c r="CY34" s="38"/>
      <c r="CZ34" s="38"/>
      <c r="DA34" s="38"/>
      <c r="DB34" s="38"/>
      <c r="DC34" s="38"/>
      <c r="DD34" s="38"/>
      <c r="DE34" s="38"/>
      <c r="DF34" s="38"/>
      <c r="DG34" s="38"/>
      <c r="DH34" s="38"/>
      <c r="DI34" s="38"/>
      <c r="DJ34" s="38"/>
      <c r="DK34" s="38"/>
      <c r="DL34" s="38"/>
      <c r="DM34" s="38"/>
      <c r="DN34" s="38"/>
      <c r="DO34" s="38"/>
      <c r="DP34" s="38"/>
      <c r="DQ34" s="38"/>
      <c r="DR34" s="38"/>
      <c r="DS34" s="38"/>
      <c r="DT34" s="38"/>
      <c r="DU34" s="38"/>
      <c r="DV34" s="38"/>
      <c r="DW34" s="38"/>
      <c r="DX34" s="38"/>
      <c r="DY34" s="38"/>
      <c r="DZ34" s="38"/>
      <c r="EA34" s="38"/>
      <c r="EB34" s="38"/>
      <c r="EC34" s="38"/>
      <c r="ED34" s="38"/>
      <c r="EE34" s="38"/>
      <c r="EF34" s="38"/>
      <c r="EG34" s="38"/>
      <c r="EH34" s="38"/>
      <c r="EI34" s="38"/>
      <c r="EJ34" s="38"/>
      <c r="EK34" s="38"/>
      <c r="EL34" s="38"/>
      <c r="EM34" s="38"/>
      <c r="EN34" s="38"/>
      <c r="EO34" s="38"/>
      <c r="EP34" s="38"/>
      <c r="EQ34" s="38"/>
      <c r="ER34" s="38"/>
      <c r="ES34" s="38"/>
      <c r="ET34" s="38"/>
      <c r="EU34" s="38"/>
      <c r="EV34" s="38"/>
      <c r="EW34" s="38"/>
      <c r="EX34" s="38"/>
      <c r="EY34" s="38"/>
      <c r="EZ34" s="38"/>
      <c r="FA34" s="38"/>
      <c r="FB34" s="38"/>
      <c r="FC34" s="38"/>
      <c r="FD34" s="38"/>
      <c r="FE34" s="38"/>
      <c r="FF34" s="38"/>
      <c r="FG34" s="38"/>
      <c r="FH34" s="38"/>
      <c r="FI34" s="38"/>
      <c r="FJ34" s="38"/>
      <c r="FK34" s="38"/>
      <c r="FL34" s="38"/>
      <c r="FM34" s="38"/>
      <c r="FN34" s="38"/>
      <c r="FO34" s="38"/>
      <c r="FP34" s="38"/>
      <c r="FQ34" s="38"/>
      <c r="FR34" s="38"/>
      <c r="FS34" s="38"/>
      <c r="FT34" s="38"/>
      <c r="FU34" s="38"/>
      <c r="FV34" s="38"/>
      <c r="FW34" s="38"/>
      <c r="FX34" s="38"/>
      <c r="FY34" s="38"/>
      <c r="FZ34" s="38"/>
      <c r="GA34" s="38"/>
      <c r="GB34" s="38"/>
      <c r="GC34" s="38"/>
      <c r="GD34" s="38"/>
      <c r="GE34" s="38"/>
      <c r="GF34" s="38"/>
      <c r="GG34" s="38"/>
      <c r="GH34" s="38"/>
      <c r="GI34" s="38"/>
      <c r="GJ34" s="38"/>
      <c r="GK34" s="38"/>
      <c r="GL34" s="38"/>
      <c r="GM34" s="38"/>
      <c r="GN34" s="38"/>
      <c r="GO34" s="38"/>
      <c r="GP34" s="38"/>
      <c r="GQ34" s="38"/>
      <c r="GR34" s="38"/>
      <c r="GS34" s="38"/>
      <c r="GT34" s="38"/>
      <c r="GU34" s="38"/>
      <c r="GV34" s="38"/>
      <c r="GW34" s="38"/>
      <c r="GX34" s="38"/>
      <c r="GY34" s="38"/>
      <c r="GZ34" s="38"/>
      <c r="HA34" s="38"/>
      <c r="HB34" s="38"/>
      <c r="HC34" s="38"/>
      <c r="HD34" s="38"/>
      <c r="HE34" s="38"/>
    </row>
    <row r="35" spans="1:213" s="37" customFormat="1" ht="12">
      <c r="A35" s="38"/>
      <c r="B35" s="551" t="s">
        <v>5</v>
      </c>
      <c r="C35" s="44" t="s">
        <v>106</v>
      </c>
      <c r="D35" s="45"/>
      <c r="E35" s="45"/>
      <c r="F35" s="46"/>
      <c r="G35" s="542">
        <f>+III.Fur!P291</f>
        <v>0</v>
      </c>
      <c r="H35" s="538">
        <f>+III.Fur!Q291</f>
        <v>0</v>
      </c>
      <c r="I35" s="539">
        <f>+III.Fur!R291</f>
        <v>0</v>
      </c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  <c r="BM35" s="38"/>
      <c r="BN35" s="38"/>
      <c r="BO35" s="38"/>
      <c r="BP35" s="38"/>
      <c r="BQ35" s="38"/>
      <c r="BR35" s="38"/>
      <c r="BS35" s="38"/>
      <c r="BT35" s="38"/>
      <c r="BU35" s="38"/>
      <c r="BV35" s="38"/>
      <c r="BW35" s="38"/>
      <c r="BX35" s="38"/>
      <c r="BY35" s="38"/>
      <c r="BZ35" s="38"/>
      <c r="CA35" s="38"/>
      <c r="CB35" s="38"/>
      <c r="CC35" s="38"/>
      <c r="CD35" s="38"/>
      <c r="CE35" s="38"/>
      <c r="CF35" s="38"/>
      <c r="CG35" s="38"/>
      <c r="CH35" s="38"/>
      <c r="CI35" s="38"/>
      <c r="CJ35" s="38"/>
      <c r="CK35" s="38"/>
      <c r="CL35" s="38"/>
      <c r="CM35" s="38"/>
      <c r="CN35" s="38"/>
      <c r="CO35" s="38"/>
      <c r="CP35" s="38"/>
      <c r="CQ35" s="38"/>
      <c r="CR35" s="38"/>
      <c r="CS35" s="38"/>
      <c r="CT35" s="38"/>
      <c r="CU35" s="38"/>
      <c r="CV35" s="38"/>
      <c r="CW35" s="38"/>
      <c r="CX35" s="38"/>
      <c r="CY35" s="38"/>
      <c r="CZ35" s="38"/>
      <c r="DA35" s="38"/>
      <c r="DB35" s="38"/>
      <c r="DC35" s="38"/>
      <c r="DD35" s="38"/>
      <c r="DE35" s="38"/>
      <c r="DF35" s="38"/>
      <c r="DG35" s="38"/>
      <c r="DH35" s="38"/>
      <c r="DI35" s="38"/>
      <c r="DJ35" s="38"/>
      <c r="DK35" s="38"/>
      <c r="DL35" s="38"/>
      <c r="DM35" s="38"/>
      <c r="DN35" s="38"/>
      <c r="DO35" s="38"/>
      <c r="DP35" s="38"/>
      <c r="DQ35" s="38"/>
      <c r="DR35" s="38"/>
      <c r="DS35" s="38"/>
      <c r="DT35" s="38"/>
      <c r="DU35" s="38"/>
      <c r="DV35" s="38"/>
      <c r="DW35" s="38"/>
      <c r="DX35" s="38"/>
      <c r="DY35" s="38"/>
      <c r="DZ35" s="38"/>
      <c r="EA35" s="38"/>
      <c r="EB35" s="38"/>
      <c r="EC35" s="38"/>
      <c r="ED35" s="38"/>
      <c r="EE35" s="38"/>
      <c r="EF35" s="38"/>
      <c r="EG35" s="38"/>
      <c r="EH35" s="38"/>
      <c r="EI35" s="38"/>
      <c r="EJ35" s="38"/>
      <c r="EK35" s="38"/>
      <c r="EL35" s="38"/>
      <c r="EM35" s="38"/>
      <c r="EN35" s="38"/>
      <c r="EO35" s="38"/>
      <c r="EP35" s="38"/>
      <c r="EQ35" s="38"/>
      <c r="ER35" s="38"/>
      <c r="ES35" s="38"/>
      <c r="ET35" s="38"/>
      <c r="EU35" s="38"/>
      <c r="EV35" s="38"/>
      <c r="EW35" s="38"/>
      <c r="EX35" s="38"/>
      <c r="EY35" s="38"/>
      <c r="EZ35" s="38"/>
      <c r="FA35" s="38"/>
      <c r="FB35" s="38"/>
      <c r="FC35" s="38"/>
      <c r="FD35" s="38"/>
      <c r="FE35" s="38"/>
      <c r="FF35" s="38"/>
      <c r="FG35" s="38"/>
      <c r="FH35" s="38"/>
      <c r="FI35" s="38"/>
      <c r="FJ35" s="38"/>
      <c r="FK35" s="38"/>
      <c r="FL35" s="38"/>
      <c r="FM35" s="38"/>
      <c r="FN35" s="38"/>
      <c r="FO35" s="38"/>
      <c r="FP35" s="38"/>
      <c r="FQ35" s="38"/>
      <c r="FR35" s="38"/>
      <c r="FS35" s="38"/>
      <c r="FT35" s="38"/>
      <c r="FU35" s="38"/>
      <c r="FV35" s="38"/>
      <c r="FW35" s="38"/>
      <c r="FX35" s="38"/>
      <c r="FY35" s="38"/>
      <c r="FZ35" s="38"/>
      <c r="GA35" s="38"/>
      <c r="GB35" s="38"/>
      <c r="GC35" s="38"/>
      <c r="GD35" s="38"/>
      <c r="GE35" s="38"/>
      <c r="GF35" s="38"/>
      <c r="GG35" s="38"/>
      <c r="GH35" s="38"/>
      <c r="GI35" s="38"/>
      <c r="GJ35" s="38"/>
      <c r="GK35" s="38"/>
      <c r="GL35" s="38"/>
      <c r="GM35" s="38"/>
      <c r="GN35" s="38"/>
      <c r="GO35" s="38"/>
      <c r="GP35" s="38"/>
      <c r="GQ35" s="38"/>
      <c r="GR35" s="38"/>
      <c r="GS35" s="38"/>
      <c r="GT35" s="38"/>
      <c r="GU35" s="38"/>
      <c r="GV35" s="38"/>
      <c r="GW35" s="38"/>
      <c r="GX35" s="38"/>
      <c r="GY35" s="38"/>
      <c r="GZ35" s="38"/>
      <c r="HA35" s="38"/>
      <c r="HB35" s="38"/>
      <c r="HC35" s="38"/>
      <c r="HD35" s="38"/>
      <c r="HE35" s="38"/>
    </row>
    <row r="36" spans="1:213" s="37" customFormat="1" ht="12">
      <c r="A36" s="38"/>
      <c r="B36" s="549"/>
      <c r="C36" s="50"/>
      <c r="D36" s="531"/>
      <c r="E36" s="531"/>
      <c r="F36" s="43"/>
      <c r="G36" s="542"/>
      <c r="H36" s="538"/>
      <c r="I36" s="539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8"/>
      <c r="CS36" s="38"/>
      <c r="CT36" s="38"/>
      <c r="CU36" s="38"/>
      <c r="CV36" s="38"/>
      <c r="CW36" s="38"/>
      <c r="CX36" s="38"/>
      <c r="CY36" s="38"/>
      <c r="CZ36" s="38"/>
      <c r="DA36" s="38"/>
      <c r="DB36" s="38"/>
      <c r="DC36" s="38"/>
      <c r="DD36" s="38"/>
      <c r="DE36" s="38"/>
      <c r="DF36" s="38"/>
      <c r="DG36" s="38"/>
      <c r="DH36" s="38"/>
      <c r="DI36" s="38"/>
      <c r="DJ36" s="38"/>
      <c r="DK36" s="38"/>
      <c r="DL36" s="38"/>
      <c r="DM36" s="38"/>
      <c r="DN36" s="38"/>
      <c r="DO36" s="38"/>
      <c r="DP36" s="38"/>
      <c r="DQ36" s="38"/>
      <c r="DR36" s="38"/>
      <c r="DS36" s="38"/>
      <c r="DT36" s="38"/>
      <c r="DU36" s="38"/>
      <c r="DV36" s="38"/>
      <c r="DW36" s="38"/>
      <c r="DX36" s="38"/>
      <c r="DY36" s="38"/>
      <c r="DZ36" s="38"/>
      <c r="EA36" s="38"/>
      <c r="EB36" s="38"/>
      <c r="EC36" s="38"/>
      <c r="ED36" s="38"/>
      <c r="EE36" s="38"/>
      <c r="EF36" s="38"/>
      <c r="EG36" s="38"/>
      <c r="EH36" s="38"/>
      <c r="EI36" s="38"/>
      <c r="EJ36" s="38"/>
      <c r="EK36" s="38"/>
      <c r="EL36" s="38"/>
      <c r="EM36" s="38"/>
      <c r="EN36" s="38"/>
      <c r="EO36" s="38"/>
      <c r="EP36" s="38"/>
      <c r="EQ36" s="38"/>
      <c r="ER36" s="38"/>
      <c r="ES36" s="38"/>
      <c r="ET36" s="38"/>
      <c r="EU36" s="38"/>
      <c r="EV36" s="38"/>
      <c r="EW36" s="38"/>
      <c r="EX36" s="38"/>
      <c r="EY36" s="38"/>
      <c r="EZ36" s="38"/>
      <c r="FA36" s="38"/>
      <c r="FB36" s="38"/>
      <c r="FC36" s="38"/>
      <c r="FD36" s="38"/>
      <c r="FE36" s="38"/>
      <c r="FF36" s="38"/>
      <c r="FG36" s="38"/>
      <c r="FH36" s="38"/>
      <c r="FI36" s="38"/>
      <c r="FJ36" s="38"/>
      <c r="FK36" s="38"/>
      <c r="FL36" s="38"/>
      <c r="FM36" s="38"/>
      <c r="FN36" s="38"/>
      <c r="FO36" s="38"/>
      <c r="FP36" s="38"/>
      <c r="FQ36" s="38"/>
      <c r="FR36" s="38"/>
      <c r="FS36" s="38"/>
      <c r="FT36" s="38"/>
      <c r="FU36" s="38"/>
      <c r="FV36" s="38"/>
      <c r="FW36" s="38"/>
      <c r="FX36" s="38"/>
      <c r="FY36" s="38"/>
      <c r="FZ36" s="38"/>
      <c r="GA36" s="38"/>
      <c r="GB36" s="38"/>
      <c r="GC36" s="38"/>
      <c r="GD36" s="38"/>
      <c r="GE36" s="38"/>
      <c r="GF36" s="38"/>
      <c r="GG36" s="38"/>
      <c r="GH36" s="38"/>
      <c r="GI36" s="38"/>
      <c r="GJ36" s="38"/>
      <c r="GK36" s="38"/>
      <c r="GL36" s="38"/>
      <c r="GM36" s="38"/>
      <c r="GN36" s="38"/>
      <c r="GO36" s="38"/>
      <c r="GP36" s="38"/>
      <c r="GQ36" s="38"/>
      <c r="GR36" s="38"/>
      <c r="GS36" s="38"/>
      <c r="GT36" s="38"/>
      <c r="GU36" s="38"/>
      <c r="GV36" s="38"/>
      <c r="GW36" s="38"/>
      <c r="GX36" s="38"/>
      <c r="GY36" s="38"/>
      <c r="GZ36" s="38"/>
      <c r="HA36" s="38"/>
      <c r="HB36" s="38"/>
      <c r="HC36" s="38"/>
      <c r="HD36" s="38"/>
      <c r="HE36" s="38"/>
    </row>
    <row r="37" spans="1:213" s="37" customFormat="1" ht="12">
      <c r="A37" s="38"/>
      <c r="B37" s="555"/>
      <c r="C37" s="52"/>
      <c r="D37" s="53"/>
      <c r="E37" s="53"/>
      <c r="F37" s="54" t="s">
        <v>666</v>
      </c>
      <c r="G37" s="449"/>
      <c r="H37" s="449"/>
      <c r="I37" s="543">
        <f>SUM(I33:I36)</f>
        <v>0</v>
      </c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  <c r="BM37" s="38"/>
      <c r="BN37" s="38"/>
      <c r="BO37" s="38"/>
      <c r="BP37" s="38"/>
      <c r="BQ37" s="38"/>
      <c r="BR37" s="38"/>
      <c r="BS37" s="38"/>
      <c r="BT37" s="38"/>
      <c r="BU37" s="38"/>
      <c r="BV37" s="38"/>
      <c r="BW37" s="38"/>
      <c r="BX37" s="38"/>
      <c r="BY37" s="38"/>
      <c r="BZ37" s="38"/>
      <c r="CA37" s="38"/>
      <c r="CB37" s="38"/>
      <c r="CC37" s="38"/>
      <c r="CD37" s="38"/>
      <c r="CE37" s="38"/>
      <c r="CF37" s="38"/>
      <c r="CG37" s="38"/>
      <c r="CH37" s="38"/>
      <c r="CI37" s="38"/>
      <c r="CJ37" s="38"/>
      <c r="CK37" s="38"/>
      <c r="CL37" s="38"/>
      <c r="CM37" s="38"/>
      <c r="CN37" s="38"/>
      <c r="CO37" s="38"/>
      <c r="CP37" s="38"/>
      <c r="CQ37" s="38"/>
      <c r="CR37" s="38"/>
      <c r="CS37" s="38"/>
      <c r="CT37" s="38"/>
      <c r="CU37" s="38"/>
      <c r="CV37" s="38"/>
      <c r="CW37" s="38"/>
      <c r="CX37" s="38"/>
      <c r="CY37" s="38"/>
      <c r="CZ37" s="38"/>
      <c r="DA37" s="38"/>
      <c r="DB37" s="38"/>
      <c r="DC37" s="38"/>
      <c r="DD37" s="38"/>
      <c r="DE37" s="38"/>
      <c r="DF37" s="38"/>
      <c r="DG37" s="38"/>
      <c r="DH37" s="38"/>
      <c r="DI37" s="38"/>
      <c r="DJ37" s="38"/>
      <c r="DK37" s="38"/>
      <c r="DL37" s="38"/>
      <c r="DM37" s="38"/>
      <c r="DN37" s="38"/>
      <c r="DO37" s="38"/>
      <c r="DP37" s="38"/>
      <c r="DQ37" s="38"/>
      <c r="DR37" s="38"/>
      <c r="DS37" s="38"/>
      <c r="DT37" s="38"/>
      <c r="DU37" s="38"/>
      <c r="DV37" s="38"/>
      <c r="DW37" s="38"/>
      <c r="DX37" s="38"/>
      <c r="DY37" s="38"/>
      <c r="DZ37" s="38"/>
      <c r="EA37" s="38"/>
      <c r="EB37" s="38"/>
      <c r="EC37" s="38"/>
      <c r="ED37" s="38"/>
      <c r="EE37" s="38"/>
      <c r="EF37" s="38"/>
      <c r="EG37" s="38"/>
      <c r="EH37" s="38"/>
      <c r="EI37" s="38"/>
      <c r="EJ37" s="38"/>
      <c r="EK37" s="38"/>
      <c r="EL37" s="38"/>
      <c r="EM37" s="38"/>
      <c r="EN37" s="38"/>
      <c r="EO37" s="38"/>
      <c r="EP37" s="38"/>
      <c r="EQ37" s="38"/>
      <c r="ER37" s="38"/>
      <c r="ES37" s="38"/>
      <c r="ET37" s="38"/>
      <c r="EU37" s="38"/>
      <c r="EV37" s="38"/>
      <c r="EW37" s="38"/>
      <c r="EX37" s="38"/>
      <c r="EY37" s="38"/>
      <c r="EZ37" s="38"/>
      <c r="FA37" s="38"/>
      <c r="FB37" s="38"/>
      <c r="FC37" s="38"/>
      <c r="FD37" s="38"/>
      <c r="FE37" s="38"/>
      <c r="FF37" s="38"/>
      <c r="FG37" s="38"/>
      <c r="FH37" s="38"/>
      <c r="FI37" s="38"/>
      <c r="FJ37" s="38"/>
      <c r="FK37" s="38"/>
      <c r="FL37" s="38"/>
      <c r="FM37" s="38"/>
      <c r="FN37" s="38"/>
      <c r="FO37" s="38"/>
      <c r="FP37" s="38"/>
      <c r="FQ37" s="38"/>
      <c r="FR37" s="38"/>
      <c r="FS37" s="38"/>
      <c r="FT37" s="38"/>
      <c r="FU37" s="38"/>
      <c r="FV37" s="38"/>
      <c r="FW37" s="38"/>
      <c r="FX37" s="38"/>
      <c r="FY37" s="38"/>
      <c r="FZ37" s="38"/>
      <c r="GA37" s="38"/>
      <c r="GB37" s="38"/>
      <c r="GC37" s="38"/>
      <c r="GD37" s="38"/>
      <c r="GE37" s="38"/>
      <c r="GF37" s="38"/>
      <c r="GG37" s="38"/>
      <c r="GH37" s="38"/>
      <c r="GI37" s="38"/>
      <c r="GJ37" s="38"/>
      <c r="GK37" s="38"/>
      <c r="GL37" s="38"/>
      <c r="GM37" s="38"/>
      <c r="GN37" s="38"/>
      <c r="GO37" s="38"/>
      <c r="GP37" s="38"/>
      <c r="GQ37" s="38"/>
      <c r="GR37" s="38"/>
      <c r="GS37" s="38"/>
      <c r="GT37" s="38"/>
      <c r="GU37" s="38"/>
      <c r="GV37" s="38"/>
      <c r="GW37" s="38"/>
      <c r="GX37" s="38"/>
      <c r="GY37" s="38"/>
      <c r="GZ37" s="38"/>
      <c r="HA37" s="38"/>
      <c r="HB37" s="38"/>
      <c r="HC37" s="38"/>
      <c r="HD37" s="38"/>
      <c r="HE37" s="38"/>
    </row>
    <row r="38" spans="1:213" s="37" customFormat="1" ht="12">
      <c r="A38" s="38"/>
      <c r="B38" s="549"/>
      <c r="C38" s="39"/>
      <c r="D38" s="531"/>
      <c r="E38" s="531"/>
      <c r="F38" s="40"/>
      <c r="G38" s="532"/>
      <c r="H38" s="532"/>
      <c r="I38" s="544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8"/>
      <c r="BQ38" s="38"/>
      <c r="BR38" s="38"/>
      <c r="BS38" s="38"/>
      <c r="BT38" s="38"/>
      <c r="BU38" s="38"/>
      <c r="BV38" s="38"/>
      <c r="BW38" s="38"/>
      <c r="BX38" s="38"/>
      <c r="BY38" s="38"/>
      <c r="BZ38" s="38"/>
      <c r="CA38" s="38"/>
      <c r="CB38" s="38"/>
      <c r="CC38" s="38"/>
      <c r="CD38" s="38"/>
      <c r="CE38" s="38"/>
      <c r="CF38" s="38"/>
      <c r="CG38" s="38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  <c r="CV38" s="38"/>
      <c r="CW38" s="38"/>
      <c r="CX38" s="38"/>
      <c r="CY38" s="38"/>
      <c r="CZ38" s="38"/>
      <c r="DA38" s="38"/>
      <c r="DB38" s="38"/>
      <c r="DC38" s="38"/>
      <c r="DD38" s="38"/>
      <c r="DE38" s="38"/>
      <c r="DF38" s="38"/>
      <c r="DG38" s="38"/>
      <c r="DH38" s="38"/>
      <c r="DI38" s="38"/>
      <c r="DJ38" s="38"/>
      <c r="DK38" s="38"/>
      <c r="DL38" s="38"/>
      <c r="DM38" s="38"/>
      <c r="DN38" s="38"/>
      <c r="DO38" s="38"/>
      <c r="DP38" s="38"/>
      <c r="DQ38" s="38"/>
      <c r="DR38" s="38"/>
      <c r="DS38" s="38"/>
      <c r="DT38" s="38"/>
      <c r="DU38" s="38"/>
      <c r="DV38" s="38"/>
      <c r="DW38" s="38"/>
      <c r="DX38" s="38"/>
      <c r="DY38" s="38"/>
      <c r="DZ38" s="38"/>
      <c r="EA38" s="38"/>
      <c r="EB38" s="38"/>
      <c r="EC38" s="38"/>
      <c r="ED38" s="38"/>
      <c r="EE38" s="38"/>
      <c r="EF38" s="38"/>
      <c r="EG38" s="38"/>
      <c r="EH38" s="38"/>
      <c r="EI38" s="38"/>
      <c r="EJ38" s="38"/>
      <c r="EK38" s="38"/>
      <c r="EL38" s="38"/>
      <c r="EM38" s="38"/>
      <c r="EN38" s="38"/>
      <c r="EO38" s="38"/>
      <c r="EP38" s="38"/>
      <c r="EQ38" s="38"/>
      <c r="ER38" s="38"/>
      <c r="ES38" s="38"/>
      <c r="ET38" s="38"/>
      <c r="EU38" s="38"/>
      <c r="EV38" s="38"/>
      <c r="EW38" s="38"/>
      <c r="EX38" s="38"/>
      <c r="EY38" s="38"/>
      <c r="EZ38" s="38"/>
      <c r="FA38" s="38"/>
      <c r="FB38" s="38"/>
      <c r="FC38" s="38"/>
      <c r="FD38" s="38"/>
      <c r="FE38" s="38"/>
      <c r="FF38" s="38"/>
      <c r="FG38" s="38"/>
      <c r="FH38" s="38"/>
      <c r="FI38" s="38"/>
      <c r="FJ38" s="38"/>
      <c r="FK38" s="38"/>
      <c r="FL38" s="38"/>
      <c r="FM38" s="38"/>
      <c r="FN38" s="38"/>
      <c r="FO38" s="38"/>
      <c r="FP38" s="38"/>
      <c r="FQ38" s="38"/>
      <c r="FR38" s="38"/>
      <c r="FS38" s="38"/>
      <c r="FT38" s="38"/>
      <c r="FU38" s="38"/>
      <c r="FV38" s="38"/>
      <c r="FW38" s="38"/>
      <c r="FX38" s="38"/>
      <c r="FY38" s="38"/>
      <c r="FZ38" s="38"/>
      <c r="GA38" s="38"/>
      <c r="GB38" s="38"/>
      <c r="GC38" s="38"/>
      <c r="GD38" s="38"/>
      <c r="GE38" s="38"/>
      <c r="GF38" s="38"/>
      <c r="GG38" s="38"/>
      <c r="GH38" s="38"/>
      <c r="GI38" s="38"/>
      <c r="GJ38" s="38"/>
      <c r="GK38" s="38"/>
      <c r="GL38" s="38"/>
      <c r="GM38" s="38"/>
      <c r="GN38" s="38"/>
      <c r="GO38" s="38"/>
      <c r="GP38" s="38"/>
      <c r="GQ38" s="38"/>
      <c r="GR38" s="38"/>
      <c r="GS38" s="38"/>
      <c r="GT38" s="38"/>
      <c r="GU38" s="38"/>
      <c r="GV38" s="38"/>
      <c r="GW38" s="38"/>
      <c r="GX38" s="38"/>
      <c r="GY38" s="38"/>
      <c r="GZ38" s="38"/>
      <c r="HA38" s="38"/>
      <c r="HB38" s="38"/>
      <c r="HC38" s="38"/>
      <c r="HD38" s="38"/>
      <c r="HE38" s="38"/>
    </row>
    <row r="39" spans="1:213" s="37" customFormat="1" ht="12">
      <c r="A39" s="38"/>
      <c r="B39" s="550" t="s">
        <v>101</v>
      </c>
      <c r="C39" s="41" t="s">
        <v>385</v>
      </c>
      <c r="D39" s="533"/>
      <c r="E39" s="534"/>
      <c r="F39" s="42"/>
      <c r="G39" s="535"/>
      <c r="H39" s="535"/>
      <c r="I39" s="545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  <c r="BM39" s="38"/>
      <c r="BN39" s="38"/>
      <c r="BO39" s="38"/>
      <c r="BP39" s="38"/>
      <c r="BQ39" s="38"/>
      <c r="BR39" s="38"/>
      <c r="BS39" s="38"/>
      <c r="BT39" s="38"/>
      <c r="BU39" s="38"/>
      <c r="BV39" s="38"/>
      <c r="BW39" s="38"/>
      <c r="BX39" s="38"/>
      <c r="BY39" s="38"/>
      <c r="BZ39" s="38"/>
      <c r="CA39" s="38"/>
      <c r="CB39" s="38"/>
      <c r="CC39" s="38"/>
      <c r="CD39" s="38"/>
      <c r="CE39" s="38"/>
      <c r="CF39" s="38"/>
      <c r="CG39" s="38"/>
      <c r="CH39" s="38"/>
      <c r="CI39" s="38"/>
      <c r="CJ39" s="38"/>
      <c r="CK39" s="38"/>
      <c r="CL39" s="38"/>
      <c r="CM39" s="38"/>
      <c r="CN39" s="38"/>
      <c r="CO39" s="38"/>
      <c r="CP39" s="38"/>
      <c r="CQ39" s="38"/>
      <c r="CR39" s="38"/>
      <c r="CS39" s="38"/>
      <c r="CT39" s="38"/>
      <c r="CU39" s="38"/>
      <c r="CV39" s="38"/>
      <c r="CW39" s="38"/>
      <c r="CX39" s="38"/>
      <c r="CY39" s="38"/>
      <c r="CZ39" s="38"/>
      <c r="DA39" s="38"/>
      <c r="DB39" s="38"/>
      <c r="DC39" s="38"/>
      <c r="DD39" s="38"/>
      <c r="DE39" s="38"/>
      <c r="DF39" s="38"/>
      <c r="DG39" s="38"/>
      <c r="DH39" s="38"/>
      <c r="DI39" s="38"/>
      <c r="DJ39" s="38"/>
      <c r="DK39" s="38"/>
      <c r="DL39" s="38"/>
      <c r="DM39" s="38"/>
      <c r="DN39" s="38"/>
      <c r="DO39" s="38"/>
      <c r="DP39" s="38"/>
      <c r="DQ39" s="38"/>
      <c r="DR39" s="38"/>
      <c r="DS39" s="38"/>
      <c r="DT39" s="38"/>
      <c r="DU39" s="38"/>
      <c r="DV39" s="38"/>
      <c r="DW39" s="38"/>
      <c r="DX39" s="38"/>
      <c r="DY39" s="38"/>
      <c r="DZ39" s="38"/>
      <c r="EA39" s="38"/>
      <c r="EB39" s="38"/>
      <c r="EC39" s="38"/>
      <c r="ED39" s="38"/>
      <c r="EE39" s="38"/>
      <c r="EF39" s="38"/>
      <c r="EG39" s="38"/>
      <c r="EH39" s="38"/>
      <c r="EI39" s="38"/>
      <c r="EJ39" s="38"/>
      <c r="EK39" s="38"/>
      <c r="EL39" s="38"/>
      <c r="EM39" s="38"/>
      <c r="EN39" s="38"/>
      <c r="EO39" s="38"/>
      <c r="EP39" s="38"/>
      <c r="EQ39" s="38"/>
      <c r="ER39" s="38"/>
      <c r="ES39" s="38"/>
      <c r="ET39" s="38"/>
      <c r="EU39" s="38"/>
      <c r="EV39" s="38"/>
      <c r="EW39" s="38"/>
      <c r="EX39" s="38"/>
      <c r="EY39" s="38"/>
      <c r="EZ39" s="38"/>
      <c r="FA39" s="38"/>
      <c r="FB39" s="38"/>
      <c r="FC39" s="38"/>
      <c r="FD39" s="38"/>
      <c r="FE39" s="38"/>
      <c r="FF39" s="38"/>
      <c r="FG39" s="38"/>
      <c r="FH39" s="38"/>
      <c r="FI39" s="38"/>
      <c r="FJ39" s="38"/>
      <c r="FK39" s="38"/>
      <c r="FL39" s="38"/>
      <c r="FM39" s="38"/>
      <c r="FN39" s="38"/>
      <c r="FO39" s="38"/>
      <c r="FP39" s="38"/>
      <c r="FQ39" s="38"/>
      <c r="FR39" s="38"/>
      <c r="FS39" s="38"/>
      <c r="FT39" s="38"/>
      <c r="FU39" s="38"/>
      <c r="FV39" s="38"/>
      <c r="FW39" s="38"/>
      <c r="FX39" s="38"/>
      <c r="FY39" s="38"/>
      <c r="FZ39" s="38"/>
      <c r="GA39" s="38"/>
      <c r="GB39" s="38"/>
      <c r="GC39" s="38"/>
      <c r="GD39" s="38"/>
      <c r="GE39" s="38"/>
      <c r="GF39" s="38"/>
      <c r="GG39" s="38"/>
      <c r="GH39" s="38"/>
      <c r="GI39" s="38"/>
      <c r="GJ39" s="38"/>
      <c r="GK39" s="38"/>
      <c r="GL39" s="38"/>
      <c r="GM39" s="38"/>
      <c r="GN39" s="38"/>
      <c r="GO39" s="38"/>
      <c r="GP39" s="38"/>
      <c r="GQ39" s="38"/>
      <c r="GR39" s="38"/>
      <c r="GS39" s="38"/>
      <c r="GT39" s="38"/>
      <c r="GU39" s="38"/>
      <c r="GV39" s="38"/>
      <c r="GW39" s="38"/>
      <c r="GX39" s="38"/>
      <c r="GY39" s="38"/>
      <c r="GZ39" s="38"/>
      <c r="HA39" s="38"/>
      <c r="HB39" s="38"/>
      <c r="HC39" s="38"/>
      <c r="HD39" s="38"/>
      <c r="HE39" s="38"/>
    </row>
    <row r="40" spans="1:213" s="37" customFormat="1" ht="12">
      <c r="A40" s="38"/>
      <c r="B40" s="549"/>
      <c r="C40" s="50"/>
      <c r="D40" s="531"/>
      <c r="E40" s="531"/>
      <c r="F40" s="43"/>
      <c r="G40" s="542"/>
      <c r="H40" s="538"/>
      <c r="I40" s="539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  <c r="BM40" s="38"/>
      <c r="BN40" s="38"/>
      <c r="BO40" s="38"/>
      <c r="BP40" s="38"/>
      <c r="BQ40" s="38"/>
      <c r="BR40" s="38"/>
      <c r="BS40" s="38"/>
      <c r="BT40" s="38"/>
      <c r="BU40" s="38"/>
      <c r="BV40" s="38"/>
      <c r="BW40" s="38"/>
      <c r="BX40" s="38"/>
      <c r="BY40" s="38"/>
      <c r="BZ40" s="38"/>
      <c r="CA40" s="38"/>
      <c r="CB40" s="38"/>
      <c r="CC40" s="38"/>
      <c r="CD40" s="38"/>
      <c r="CE40" s="38"/>
      <c r="CF40" s="38"/>
      <c r="CG40" s="38"/>
      <c r="CH40" s="38"/>
      <c r="CI40" s="38"/>
      <c r="CJ40" s="38"/>
      <c r="CK40" s="38"/>
      <c r="CL40" s="38"/>
      <c r="CM40" s="38"/>
      <c r="CN40" s="38"/>
      <c r="CO40" s="38"/>
      <c r="CP40" s="38"/>
      <c r="CQ40" s="38"/>
      <c r="CR40" s="38"/>
      <c r="CS40" s="38"/>
      <c r="CT40" s="38"/>
      <c r="CU40" s="38"/>
      <c r="CV40" s="38"/>
      <c r="CW40" s="38"/>
      <c r="CX40" s="38"/>
      <c r="CY40" s="38"/>
      <c r="CZ40" s="38"/>
      <c r="DA40" s="38"/>
      <c r="DB40" s="38"/>
      <c r="DC40" s="38"/>
      <c r="DD40" s="38"/>
      <c r="DE40" s="38"/>
      <c r="DF40" s="38"/>
      <c r="DG40" s="38"/>
      <c r="DH40" s="38"/>
      <c r="DI40" s="38"/>
      <c r="DJ40" s="38"/>
      <c r="DK40" s="38"/>
      <c r="DL40" s="38"/>
      <c r="DM40" s="38"/>
      <c r="DN40" s="38"/>
      <c r="DO40" s="38"/>
      <c r="DP40" s="38"/>
      <c r="DQ40" s="38"/>
      <c r="DR40" s="38"/>
      <c r="DS40" s="38"/>
      <c r="DT40" s="38"/>
      <c r="DU40" s="38"/>
      <c r="DV40" s="38"/>
      <c r="DW40" s="38"/>
      <c r="DX40" s="38"/>
      <c r="DY40" s="38"/>
      <c r="DZ40" s="38"/>
      <c r="EA40" s="38"/>
      <c r="EB40" s="38"/>
      <c r="EC40" s="38"/>
      <c r="ED40" s="38"/>
      <c r="EE40" s="38"/>
      <c r="EF40" s="38"/>
      <c r="EG40" s="38"/>
      <c r="EH40" s="38"/>
      <c r="EI40" s="38"/>
      <c r="EJ40" s="38"/>
      <c r="EK40" s="38"/>
      <c r="EL40" s="38"/>
      <c r="EM40" s="38"/>
      <c r="EN40" s="38"/>
      <c r="EO40" s="38"/>
      <c r="EP40" s="38"/>
      <c r="EQ40" s="38"/>
      <c r="ER40" s="38"/>
      <c r="ES40" s="38"/>
      <c r="ET40" s="38"/>
      <c r="EU40" s="38"/>
      <c r="EV40" s="38"/>
      <c r="EW40" s="38"/>
      <c r="EX40" s="38"/>
      <c r="EY40" s="38"/>
      <c r="EZ40" s="38"/>
      <c r="FA40" s="38"/>
      <c r="FB40" s="38"/>
      <c r="FC40" s="38"/>
      <c r="FD40" s="38"/>
      <c r="FE40" s="38"/>
      <c r="FF40" s="38"/>
      <c r="FG40" s="38"/>
      <c r="FH40" s="38"/>
      <c r="FI40" s="38"/>
      <c r="FJ40" s="38"/>
      <c r="FK40" s="38"/>
      <c r="FL40" s="38"/>
      <c r="FM40" s="38"/>
      <c r="FN40" s="38"/>
      <c r="FO40" s="38"/>
      <c r="FP40" s="38"/>
      <c r="FQ40" s="38"/>
      <c r="FR40" s="38"/>
      <c r="FS40" s="38"/>
      <c r="FT40" s="38"/>
      <c r="FU40" s="38"/>
      <c r="FV40" s="38"/>
      <c r="FW40" s="38"/>
      <c r="FX40" s="38"/>
      <c r="FY40" s="38"/>
      <c r="FZ40" s="38"/>
      <c r="GA40" s="38"/>
      <c r="GB40" s="38"/>
      <c r="GC40" s="38"/>
      <c r="GD40" s="38"/>
      <c r="GE40" s="38"/>
      <c r="GF40" s="38"/>
      <c r="GG40" s="38"/>
      <c r="GH40" s="38"/>
      <c r="GI40" s="38"/>
      <c r="GJ40" s="38"/>
      <c r="GK40" s="38"/>
      <c r="GL40" s="38"/>
      <c r="GM40" s="38"/>
      <c r="GN40" s="38"/>
      <c r="GO40" s="38"/>
      <c r="GP40" s="38"/>
      <c r="GQ40" s="38"/>
      <c r="GR40" s="38"/>
      <c r="GS40" s="38"/>
      <c r="GT40" s="38"/>
      <c r="GU40" s="38"/>
      <c r="GV40" s="38"/>
      <c r="GW40" s="38"/>
      <c r="GX40" s="38"/>
      <c r="GY40" s="38"/>
      <c r="GZ40" s="38"/>
      <c r="HA40" s="38"/>
      <c r="HB40" s="38"/>
      <c r="HC40" s="38"/>
      <c r="HD40" s="38"/>
      <c r="HE40" s="38"/>
    </row>
    <row r="41" spans="1:213" s="37" customFormat="1" ht="12" hidden="1">
      <c r="A41" s="38"/>
      <c r="B41" s="551" t="s">
        <v>4</v>
      </c>
      <c r="C41" s="44" t="str">
        <f>+IV.Sys!B11</f>
        <v>Workstation</v>
      </c>
      <c r="D41" s="45"/>
      <c r="E41" s="45"/>
      <c r="F41" s="46"/>
      <c r="G41" s="542">
        <v>0</v>
      </c>
      <c r="H41" s="538">
        <v>0</v>
      </c>
      <c r="I41" s="539">
        <f>+IV.Sys!R25</f>
        <v>0</v>
      </c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38"/>
      <c r="CY41" s="38"/>
      <c r="CZ41" s="38"/>
      <c r="DA41" s="38"/>
      <c r="DB41" s="38"/>
      <c r="DC41" s="38"/>
      <c r="DD41" s="38"/>
      <c r="DE41" s="38"/>
      <c r="DF41" s="38"/>
      <c r="DG41" s="38"/>
      <c r="DH41" s="38"/>
      <c r="DI41" s="38"/>
      <c r="DJ41" s="38"/>
      <c r="DK41" s="38"/>
      <c r="DL41" s="38"/>
      <c r="DM41" s="38"/>
      <c r="DN41" s="38"/>
      <c r="DO41" s="38"/>
      <c r="DP41" s="38"/>
      <c r="DQ41" s="38"/>
      <c r="DR41" s="38"/>
      <c r="DS41" s="38"/>
      <c r="DT41" s="38"/>
      <c r="DU41" s="38"/>
      <c r="DV41" s="38"/>
      <c r="DW41" s="38"/>
      <c r="DX41" s="38"/>
      <c r="DY41" s="38"/>
      <c r="DZ41" s="38"/>
      <c r="EA41" s="38"/>
      <c r="EB41" s="38"/>
      <c r="EC41" s="38"/>
      <c r="ED41" s="38"/>
      <c r="EE41" s="38"/>
      <c r="EF41" s="38"/>
      <c r="EG41" s="38"/>
      <c r="EH41" s="38"/>
      <c r="EI41" s="38"/>
      <c r="EJ41" s="38"/>
      <c r="EK41" s="38"/>
      <c r="EL41" s="38"/>
      <c r="EM41" s="38"/>
      <c r="EN41" s="38"/>
      <c r="EO41" s="38"/>
      <c r="EP41" s="38"/>
      <c r="EQ41" s="38"/>
      <c r="ER41" s="38"/>
      <c r="ES41" s="38"/>
      <c r="ET41" s="38"/>
      <c r="EU41" s="38"/>
      <c r="EV41" s="38"/>
      <c r="EW41" s="38"/>
      <c r="EX41" s="38"/>
      <c r="EY41" s="38"/>
      <c r="EZ41" s="38"/>
      <c r="FA41" s="38"/>
      <c r="FB41" s="38"/>
      <c r="FC41" s="38"/>
      <c r="FD41" s="38"/>
      <c r="FE41" s="38"/>
      <c r="FF41" s="38"/>
      <c r="FG41" s="38"/>
      <c r="FH41" s="38"/>
      <c r="FI41" s="38"/>
      <c r="FJ41" s="38"/>
      <c r="FK41" s="38"/>
      <c r="FL41" s="38"/>
      <c r="FM41" s="38"/>
      <c r="FN41" s="38"/>
      <c r="FO41" s="38"/>
      <c r="FP41" s="38"/>
      <c r="FQ41" s="38"/>
      <c r="FR41" s="38"/>
      <c r="FS41" s="38"/>
      <c r="FT41" s="38"/>
      <c r="FU41" s="38"/>
      <c r="FV41" s="38"/>
      <c r="FW41" s="38"/>
      <c r="FX41" s="38"/>
      <c r="FY41" s="38"/>
      <c r="FZ41" s="38"/>
      <c r="GA41" s="38"/>
      <c r="GB41" s="38"/>
      <c r="GC41" s="38"/>
      <c r="GD41" s="38"/>
      <c r="GE41" s="38"/>
      <c r="GF41" s="38"/>
      <c r="GG41" s="38"/>
      <c r="GH41" s="38"/>
      <c r="GI41" s="38"/>
      <c r="GJ41" s="38"/>
      <c r="GK41" s="38"/>
      <c r="GL41" s="38"/>
      <c r="GM41" s="38"/>
      <c r="GN41" s="38"/>
      <c r="GO41" s="38"/>
      <c r="GP41" s="38"/>
      <c r="GQ41" s="38"/>
      <c r="GR41" s="38"/>
      <c r="GS41" s="38"/>
      <c r="GT41" s="38"/>
      <c r="GU41" s="38"/>
      <c r="GV41" s="38"/>
      <c r="GW41" s="38"/>
      <c r="GX41" s="38"/>
      <c r="GY41" s="38"/>
      <c r="GZ41" s="38"/>
      <c r="HA41" s="38"/>
      <c r="HB41" s="38"/>
      <c r="HC41" s="38"/>
      <c r="HD41" s="38"/>
      <c r="HE41" s="38"/>
    </row>
    <row r="42" spans="1:213" s="37" customFormat="1" ht="4.95" customHeight="1">
      <c r="A42" s="38"/>
      <c r="B42" s="551"/>
      <c r="C42" s="44"/>
      <c r="D42" s="45"/>
      <c r="E42" s="45"/>
      <c r="F42" s="46"/>
      <c r="G42" s="542"/>
      <c r="H42" s="538"/>
      <c r="I42" s="539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  <c r="BM42" s="38"/>
      <c r="BN42" s="38"/>
      <c r="BO42" s="38"/>
      <c r="BP42" s="38"/>
      <c r="BQ42" s="38"/>
      <c r="BR42" s="38"/>
      <c r="BS42" s="38"/>
      <c r="BT42" s="38"/>
      <c r="BU42" s="38"/>
      <c r="BV42" s="38"/>
      <c r="BW42" s="38"/>
      <c r="BX42" s="38"/>
      <c r="BY42" s="38"/>
      <c r="BZ42" s="38"/>
      <c r="CA42" s="38"/>
      <c r="CB42" s="38"/>
      <c r="CC42" s="38"/>
      <c r="CD42" s="38"/>
      <c r="CE42" s="38"/>
      <c r="CF42" s="38"/>
      <c r="CG42" s="38"/>
      <c r="CH42" s="38"/>
      <c r="CI42" s="38"/>
      <c r="CJ42" s="38"/>
      <c r="CK42" s="38"/>
      <c r="CL42" s="38"/>
      <c r="CM42" s="38"/>
      <c r="CN42" s="38"/>
      <c r="CO42" s="38"/>
      <c r="CP42" s="38"/>
      <c r="CQ42" s="38"/>
      <c r="CR42" s="38"/>
      <c r="CS42" s="38"/>
      <c r="CT42" s="38"/>
      <c r="CU42" s="38"/>
      <c r="CV42" s="38"/>
      <c r="CW42" s="38"/>
      <c r="CX42" s="38"/>
      <c r="CY42" s="38"/>
      <c r="CZ42" s="38"/>
      <c r="DA42" s="38"/>
      <c r="DB42" s="38"/>
      <c r="DC42" s="38"/>
      <c r="DD42" s="38"/>
      <c r="DE42" s="38"/>
      <c r="DF42" s="38"/>
      <c r="DG42" s="38"/>
      <c r="DH42" s="38"/>
      <c r="DI42" s="38"/>
      <c r="DJ42" s="38"/>
      <c r="DK42" s="38"/>
      <c r="DL42" s="38"/>
      <c r="DM42" s="38"/>
      <c r="DN42" s="38"/>
      <c r="DO42" s="38"/>
      <c r="DP42" s="38"/>
      <c r="DQ42" s="38"/>
      <c r="DR42" s="38"/>
      <c r="DS42" s="38"/>
      <c r="DT42" s="38"/>
      <c r="DU42" s="38"/>
      <c r="DV42" s="38"/>
      <c r="DW42" s="38"/>
      <c r="DX42" s="38"/>
      <c r="DY42" s="38"/>
      <c r="DZ42" s="38"/>
      <c r="EA42" s="38"/>
      <c r="EB42" s="38"/>
      <c r="EC42" s="38"/>
      <c r="ED42" s="38"/>
      <c r="EE42" s="38"/>
      <c r="EF42" s="38"/>
      <c r="EG42" s="38"/>
      <c r="EH42" s="38"/>
      <c r="EI42" s="38"/>
      <c r="EJ42" s="38"/>
      <c r="EK42" s="38"/>
      <c r="EL42" s="38"/>
      <c r="EM42" s="38"/>
      <c r="EN42" s="38"/>
      <c r="EO42" s="38"/>
      <c r="EP42" s="38"/>
      <c r="EQ42" s="38"/>
      <c r="ER42" s="38"/>
      <c r="ES42" s="38"/>
      <c r="ET42" s="38"/>
      <c r="EU42" s="38"/>
      <c r="EV42" s="38"/>
      <c r="EW42" s="38"/>
      <c r="EX42" s="38"/>
      <c r="EY42" s="38"/>
      <c r="EZ42" s="38"/>
      <c r="FA42" s="38"/>
      <c r="FB42" s="38"/>
      <c r="FC42" s="38"/>
      <c r="FD42" s="38"/>
      <c r="FE42" s="38"/>
      <c r="FF42" s="38"/>
      <c r="FG42" s="38"/>
      <c r="FH42" s="38"/>
      <c r="FI42" s="38"/>
      <c r="FJ42" s="38"/>
      <c r="FK42" s="38"/>
      <c r="FL42" s="38"/>
      <c r="FM42" s="38"/>
      <c r="FN42" s="38"/>
      <c r="FO42" s="38"/>
      <c r="FP42" s="38"/>
      <c r="FQ42" s="38"/>
      <c r="FR42" s="38"/>
      <c r="FS42" s="38"/>
      <c r="FT42" s="38"/>
      <c r="FU42" s="38"/>
      <c r="FV42" s="38"/>
      <c r="FW42" s="38"/>
      <c r="FX42" s="38"/>
      <c r="FY42" s="38"/>
      <c r="FZ42" s="38"/>
      <c r="GA42" s="38"/>
      <c r="GB42" s="38"/>
      <c r="GC42" s="38"/>
      <c r="GD42" s="38"/>
      <c r="GE42" s="38"/>
      <c r="GF42" s="38"/>
      <c r="GG42" s="38"/>
      <c r="GH42" s="38"/>
      <c r="GI42" s="38"/>
      <c r="GJ42" s="38"/>
      <c r="GK42" s="38"/>
      <c r="GL42" s="38"/>
      <c r="GM42" s="38"/>
      <c r="GN42" s="38"/>
      <c r="GO42" s="38"/>
      <c r="GP42" s="38"/>
      <c r="GQ42" s="38"/>
      <c r="GR42" s="38"/>
      <c r="GS42" s="38"/>
      <c r="GT42" s="38"/>
      <c r="GU42" s="38"/>
      <c r="GV42" s="38"/>
      <c r="GW42" s="38"/>
      <c r="GX42" s="38"/>
      <c r="GY42" s="38"/>
      <c r="GZ42" s="38"/>
      <c r="HA42" s="38"/>
      <c r="HB42" s="38"/>
      <c r="HC42" s="38"/>
      <c r="HD42" s="38"/>
      <c r="HE42" s="38"/>
    </row>
    <row r="43" spans="1:213" s="37" customFormat="1" ht="12">
      <c r="A43" s="38"/>
      <c r="B43" s="551" t="s">
        <v>8</v>
      </c>
      <c r="C43" s="44" t="str">
        <f>+IV.Sys!B27</f>
        <v>Task Chair</v>
      </c>
      <c r="D43" s="45"/>
      <c r="E43" s="45"/>
      <c r="F43" s="46"/>
      <c r="G43" s="542">
        <f>+IV.Sys!P42</f>
        <v>0</v>
      </c>
      <c r="H43" s="538">
        <f>+IV.Sys!Q42</f>
        <v>0</v>
      </c>
      <c r="I43" s="539">
        <f>+IV.Sys!R42</f>
        <v>0</v>
      </c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  <c r="BM43" s="38"/>
      <c r="BN43" s="38"/>
      <c r="BO43" s="38"/>
      <c r="BP43" s="38"/>
      <c r="BQ43" s="38"/>
      <c r="BR43" s="38"/>
      <c r="BS43" s="38"/>
      <c r="BT43" s="38"/>
      <c r="BU43" s="38"/>
      <c r="BV43" s="38"/>
      <c r="BW43" s="38"/>
      <c r="BX43" s="38"/>
      <c r="BY43" s="38"/>
      <c r="BZ43" s="38"/>
      <c r="CA43" s="38"/>
      <c r="CB43" s="38"/>
      <c r="CC43" s="38"/>
      <c r="CD43" s="38"/>
      <c r="CE43" s="38"/>
      <c r="CF43" s="38"/>
      <c r="CG43" s="38"/>
      <c r="CH43" s="38"/>
      <c r="CI43" s="38"/>
      <c r="CJ43" s="38"/>
      <c r="CK43" s="38"/>
      <c r="CL43" s="38"/>
      <c r="CM43" s="38"/>
      <c r="CN43" s="38"/>
      <c r="CO43" s="38"/>
      <c r="CP43" s="38"/>
      <c r="CQ43" s="38"/>
      <c r="CR43" s="38"/>
      <c r="CS43" s="38"/>
      <c r="CT43" s="38"/>
      <c r="CU43" s="38"/>
      <c r="CV43" s="38"/>
      <c r="CW43" s="38"/>
      <c r="CX43" s="38"/>
      <c r="CY43" s="38"/>
      <c r="CZ43" s="38"/>
      <c r="DA43" s="38"/>
      <c r="DB43" s="38"/>
      <c r="DC43" s="38"/>
      <c r="DD43" s="38"/>
      <c r="DE43" s="38"/>
      <c r="DF43" s="38"/>
      <c r="DG43" s="38"/>
      <c r="DH43" s="38"/>
      <c r="DI43" s="38"/>
      <c r="DJ43" s="38"/>
      <c r="DK43" s="38"/>
      <c r="DL43" s="38"/>
      <c r="DM43" s="38"/>
      <c r="DN43" s="38"/>
      <c r="DO43" s="38"/>
      <c r="DP43" s="38"/>
      <c r="DQ43" s="38"/>
      <c r="DR43" s="38"/>
      <c r="DS43" s="38"/>
      <c r="DT43" s="38"/>
      <c r="DU43" s="38"/>
      <c r="DV43" s="38"/>
      <c r="DW43" s="38"/>
      <c r="DX43" s="38"/>
      <c r="DY43" s="38"/>
      <c r="DZ43" s="38"/>
      <c r="EA43" s="38"/>
      <c r="EB43" s="38"/>
      <c r="EC43" s="38"/>
      <c r="ED43" s="38"/>
      <c r="EE43" s="38"/>
      <c r="EF43" s="38"/>
      <c r="EG43" s="38"/>
      <c r="EH43" s="38"/>
      <c r="EI43" s="38"/>
      <c r="EJ43" s="38"/>
      <c r="EK43" s="38"/>
      <c r="EL43" s="38"/>
      <c r="EM43" s="38"/>
      <c r="EN43" s="38"/>
      <c r="EO43" s="38"/>
      <c r="EP43" s="38"/>
      <c r="EQ43" s="38"/>
      <c r="ER43" s="38"/>
      <c r="ES43" s="38"/>
      <c r="ET43" s="38"/>
      <c r="EU43" s="38"/>
      <c r="EV43" s="38"/>
      <c r="EW43" s="38"/>
      <c r="EX43" s="38"/>
      <c r="EY43" s="38"/>
      <c r="EZ43" s="38"/>
      <c r="FA43" s="38"/>
      <c r="FB43" s="38"/>
      <c r="FC43" s="38"/>
      <c r="FD43" s="38"/>
      <c r="FE43" s="38"/>
      <c r="FF43" s="38"/>
      <c r="FG43" s="38"/>
      <c r="FH43" s="38"/>
      <c r="FI43" s="38"/>
      <c r="FJ43" s="38"/>
      <c r="FK43" s="38"/>
      <c r="FL43" s="38"/>
      <c r="FM43" s="38"/>
      <c r="FN43" s="38"/>
      <c r="FO43" s="38"/>
      <c r="FP43" s="38"/>
      <c r="FQ43" s="38"/>
      <c r="FR43" s="38"/>
      <c r="FS43" s="38"/>
      <c r="FT43" s="38"/>
      <c r="FU43" s="38"/>
      <c r="FV43" s="38"/>
      <c r="FW43" s="38"/>
      <c r="FX43" s="38"/>
      <c r="FY43" s="38"/>
      <c r="FZ43" s="38"/>
      <c r="GA43" s="38"/>
      <c r="GB43" s="38"/>
      <c r="GC43" s="38"/>
      <c r="GD43" s="38"/>
      <c r="GE43" s="38"/>
      <c r="GF43" s="38"/>
      <c r="GG43" s="38"/>
      <c r="GH43" s="38"/>
      <c r="GI43" s="38"/>
      <c r="GJ43" s="38"/>
      <c r="GK43" s="38"/>
      <c r="GL43" s="38"/>
      <c r="GM43" s="38"/>
      <c r="GN43" s="38"/>
      <c r="GO43" s="38"/>
      <c r="GP43" s="38"/>
      <c r="GQ43" s="38"/>
      <c r="GR43" s="38"/>
      <c r="GS43" s="38"/>
      <c r="GT43" s="38"/>
      <c r="GU43" s="38"/>
      <c r="GV43" s="38"/>
      <c r="GW43" s="38"/>
      <c r="GX43" s="38"/>
      <c r="GY43" s="38"/>
      <c r="GZ43" s="38"/>
      <c r="HA43" s="38"/>
      <c r="HB43" s="38"/>
      <c r="HC43" s="38"/>
      <c r="HD43" s="38"/>
      <c r="HE43" s="38"/>
    </row>
    <row r="44" spans="1:213" s="37" customFormat="1" ht="12">
      <c r="A44" s="38"/>
      <c r="B44" s="549"/>
      <c r="C44" s="50"/>
      <c r="D44" s="531"/>
      <c r="E44" s="531"/>
      <c r="F44" s="43"/>
      <c r="G44" s="542"/>
      <c r="H44" s="538"/>
      <c r="I44" s="539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  <c r="CY44" s="38"/>
      <c r="CZ44" s="38"/>
      <c r="DA44" s="38"/>
      <c r="DB44" s="38"/>
      <c r="DC44" s="38"/>
      <c r="DD44" s="38"/>
      <c r="DE44" s="38"/>
      <c r="DF44" s="38"/>
      <c r="DG44" s="38"/>
      <c r="DH44" s="38"/>
      <c r="DI44" s="38"/>
      <c r="DJ44" s="38"/>
      <c r="DK44" s="38"/>
      <c r="DL44" s="38"/>
      <c r="DM44" s="38"/>
      <c r="DN44" s="38"/>
      <c r="DO44" s="38"/>
      <c r="DP44" s="38"/>
      <c r="DQ44" s="38"/>
      <c r="DR44" s="38"/>
      <c r="DS44" s="38"/>
      <c r="DT44" s="38"/>
      <c r="DU44" s="38"/>
      <c r="DV44" s="38"/>
      <c r="DW44" s="38"/>
      <c r="DX44" s="38"/>
      <c r="DY44" s="38"/>
      <c r="DZ44" s="38"/>
      <c r="EA44" s="38"/>
      <c r="EB44" s="38"/>
      <c r="EC44" s="38"/>
      <c r="ED44" s="38"/>
      <c r="EE44" s="38"/>
      <c r="EF44" s="38"/>
      <c r="EG44" s="38"/>
      <c r="EH44" s="38"/>
      <c r="EI44" s="38"/>
      <c r="EJ44" s="38"/>
      <c r="EK44" s="38"/>
      <c r="EL44" s="38"/>
      <c r="EM44" s="38"/>
      <c r="EN44" s="38"/>
      <c r="EO44" s="38"/>
      <c r="EP44" s="38"/>
      <c r="EQ44" s="38"/>
      <c r="ER44" s="38"/>
      <c r="ES44" s="38"/>
      <c r="ET44" s="38"/>
      <c r="EU44" s="38"/>
      <c r="EV44" s="38"/>
      <c r="EW44" s="38"/>
      <c r="EX44" s="38"/>
      <c r="EY44" s="38"/>
      <c r="EZ44" s="38"/>
      <c r="FA44" s="38"/>
      <c r="FB44" s="38"/>
      <c r="FC44" s="38"/>
      <c r="FD44" s="38"/>
      <c r="FE44" s="38"/>
      <c r="FF44" s="38"/>
      <c r="FG44" s="38"/>
      <c r="FH44" s="38"/>
      <c r="FI44" s="38"/>
      <c r="FJ44" s="38"/>
      <c r="FK44" s="38"/>
      <c r="FL44" s="38"/>
      <c r="FM44" s="38"/>
      <c r="FN44" s="38"/>
      <c r="FO44" s="38"/>
      <c r="FP44" s="38"/>
      <c r="FQ44" s="38"/>
      <c r="FR44" s="38"/>
      <c r="FS44" s="38"/>
      <c r="FT44" s="38"/>
      <c r="FU44" s="38"/>
      <c r="FV44" s="38"/>
      <c r="FW44" s="38"/>
      <c r="FX44" s="38"/>
      <c r="FY44" s="38"/>
      <c r="FZ44" s="38"/>
      <c r="GA44" s="38"/>
      <c r="GB44" s="38"/>
      <c r="GC44" s="38"/>
      <c r="GD44" s="38"/>
      <c r="GE44" s="38"/>
      <c r="GF44" s="38"/>
      <c r="GG44" s="38"/>
      <c r="GH44" s="38"/>
      <c r="GI44" s="38"/>
      <c r="GJ44" s="38"/>
      <c r="GK44" s="38"/>
      <c r="GL44" s="38"/>
      <c r="GM44" s="38"/>
      <c r="GN44" s="38"/>
      <c r="GO44" s="38"/>
      <c r="GP44" s="38"/>
      <c r="GQ44" s="38"/>
      <c r="GR44" s="38"/>
      <c r="GS44" s="38"/>
      <c r="GT44" s="38"/>
      <c r="GU44" s="38"/>
      <c r="GV44" s="38"/>
      <c r="GW44" s="38"/>
      <c r="GX44" s="38"/>
      <c r="GY44" s="38"/>
      <c r="GZ44" s="38"/>
      <c r="HA44" s="38"/>
      <c r="HB44" s="38"/>
      <c r="HC44" s="38"/>
      <c r="HD44" s="38"/>
      <c r="HE44" s="38"/>
    </row>
    <row r="45" spans="1:213" s="37" customFormat="1" ht="12">
      <c r="A45" s="38"/>
      <c r="B45" s="555"/>
      <c r="C45" s="52"/>
      <c r="D45" s="53"/>
      <c r="E45" s="53"/>
      <c r="F45" s="54" t="s">
        <v>389</v>
      </c>
      <c r="G45" s="449"/>
      <c r="H45" s="449"/>
      <c r="I45" s="543">
        <f>SUM(I41:I44)</f>
        <v>0</v>
      </c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38"/>
      <c r="CA45" s="38"/>
      <c r="CB45" s="38"/>
      <c r="CC45" s="38"/>
      <c r="CD45" s="38"/>
      <c r="CE45" s="38"/>
      <c r="CF45" s="38"/>
      <c r="CG45" s="38"/>
      <c r="CH45" s="38"/>
      <c r="CI45" s="38"/>
      <c r="CJ45" s="38"/>
      <c r="CK45" s="38"/>
      <c r="CL45" s="38"/>
      <c r="CM45" s="38"/>
      <c r="CN45" s="38"/>
      <c r="CO45" s="38"/>
      <c r="CP45" s="38"/>
      <c r="CQ45" s="38"/>
      <c r="CR45" s="38"/>
      <c r="CS45" s="38"/>
      <c r="CT45" s="38"/>
      <c r="CU45" s="38"/>
      <c r="CV45" s="38"/>
      <c r="CW45" s="38"/>
      <c r="CX45" s="38"/>
      <c r="CY45" s="38"/>
      <c r="CZ45" s="38"/>
      <c r="DA45" s="38"/>
      <c r="DB45" s="38"/>
      <c r="DC45" s="38"/>
      <c r="DD45" s="38"/>
      <c r="DE45" s="38"/>
      <c r="DF45" s="38"/>
      <c r="DG45" s="38"/>
      <c r="DH45" s="38"/>
      <c r="DI45" s="38"/>
      <c r="DJ45" s="38"/>
      <c r="DK45" s="38"/>
      <c r="DL45" s="38"/>
      <c r="DM45" s="38"/>
      <c r="DN45" s="38"/>
      <c r="DO45" s="38"/>
      <c r="DP45" s="38"/>
      <c r="DQ45" s="38"/>
      <c r="DR45" s="38"/>
      <c r="DS45" s="38"/>
      <c r="DT45" s="38"/>
      <c r="DU45" s="38"/>
      <c r="DV45" s="38"/>
      <c r="DW45" s="38"/>
      <c r="DX45" s="38"/>
      <c r="DY45" s="38"/>
      <c r="DZ45" s="38"/>
      <c r="EA45" s="38"/>
      <c r="EB45" s="38"/>
      <c r="EC45" s="38"/>
      <c r="ED45" s="38"/>
      <c r="EE45" s="38"/>
      <c r="EF45" s="38"/>
      <c r="EG45" s="38"/>
      <c r="EH45" s="38"/>
      <c r="EI45" s="38"/>
      <c r="EJ45" s="38"/>
      <c r="EK45" s="38"/>
      <c r="EL45" s="38"/>
      <c r="EM45" s="38"/>
      <c r="EN45" s="38"/>
      <c r="EO45" s="38"/>
      <c r="EP45" s="38"/>
      <c r="EQ45" s="38"/>
      <c r="ER45" s="38"/>
      <c r="ES45" s="38"/>
      <c r="ET45" s="38"/>
      <c r="EU45" s="38"/>
      <c r="EV45" s="38"/>
      <c r="EW45" s="38"/>
      <c r="EX45" s="38"/>
      <c r="EY45" s="38"/>
      <c r="EZ45" s="38"/>
      <c r="FA45" s="38"/>
      <c r="FB45" s="38"/>
      <c r="FC45" s="38"/>
      <c r="FD45" s="38"/>
      <c r="FE45" s="38"/>
      <c r="FF45" s="38"/>
      <c r="FG45" s="38"/>
      <c r="FH45" s="38"/>
      <c r="FI45" s="38"/>
      <c r="FJ45" s="38"/>
      <c r="FK45" s="38"/>
      <c r="FL45" s="38"/>
      <c r="FM45" s="38"/>
      <c r="FN45" s="38"/>
      <c r="FO45" s="38"/>
      <c r="FP45" s="38"/>
      <c r="FQ45" s="38"/>
      <c r="FR45" s="38"/>
      <c r="FS45" s="38"/>
      <c r="FT45" s="38"/>
      <c r="FU45" s="38"/>
      <c r="FV45" s="38"/>
      <c r="FW45" s="38"/>
      <c r="FX45" s="38"/>
      <c r="FY45" s="38"/>
      <c r="FZ45" s="38"/>
      <c r="GA45" s="38"/>
      <c r="GB45" s="38"/>
      <c r="GC45" s="38"/>
      <c r="GD45" s="38"/>
      <c r="GE45" s="38"/>
      <c r="GF45" s="38"/>
      <c r="GG45" s="38"/>
      <c r="GH45" s="38"/>
      <c r="GI45" s="38"/>
      <c r="GJ45" s="38"/>
      <c r="GK45" s="38"/>
      <c r="GL45" s="38"/>
      <c r="GM45" s="38"/>
      <c r="GN45" s="38"/>
      <c r="GO45" s="38"/>
      <c r="GP45" s="38"/>
      <c r="GQ45" s="38"/>
      <c r="GR45" s="38"/>
      <c r="GS45" s="38"/>
      <c r="GT45" s="38"/>
      <c r="GU45" s="38"/>
      <c r="GV45" s="38"/>
      <c r="GW45" s="38"/>
      <c r="GX45" s="38"/>
      <c r="GY45" s="38"/>
      <c r="GZ45" s="38"/>
      <c r="HA45" s="38"/>
      <c r="HB45" s="38"/>
      <c r="HC45" s="38"/>
      <c r="HD45" s="38"/>
      <c r="HE45" s="38"/>
    </row>
    <row r="46" spans="1:213" s="37" customFormat="1" ht="12">
      <c r="A46" s="38"/>
      <c r="B46" s="549"/>
      <c r="C46" s="39"/>
      <c r="D46" s="531"/>
      <c r="E46" s="531"/>
      <c r="F46" s="40"/>
      <c r="G46" s="532"/>
      <c r="H46" s="532"/>
      <c r="I46" s="544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38"/>
      <c r="CA46" s="38"/>
      <c r="CB46" s="38"/>
      <c r="CC46" s="38"/>
      <c r="CD46" s="38"/>
      <c r="CE46" s="38"/>
      <c r="CF46" s="38"/>
      <c r="CG46" s="38"/>
      <c r="CH46" s="38"/>
      <c r="CI46" s="38"/>
      <c r="CJ46" s="38"/>
      <c r="CK46" s="38"/>
      <c r="CL46" s="38"/>
      <c r="CM46" s="38"/>
      <c r="CN46" s="38"/>
      <c r="CO46" s="38"/>
      <c r="CP46" s="38"/>
      <c r="CQ46" s="38"/>
      <c r="CR46" s="38"/>
      <c r="CS46" s="38"/>
      <c r="CT46" s="38"/>
      <c r="CU46" s="38"/>
      <c r="CV46" s="38"/>
      <c r="CW46" s="38"/>
      <c r="CX46" s="38"/>
      <c r="CY46" s="38"/>
      <c r="CZ46" s="38"/>
      <c r="DA46" s="38"/>
      <c r="DB46" s="38"/>
      <c r="DC46" s="38"/>
      <c r="DD46" s="38"/>
      <c r="DE46" s="38"/>
      <c r="DF46" s="38"/>
      <c r="DG46" s="38"/>
      <c r="DH46" s="38"/>
      <c r="DI46" s="38"/>
      <c r="DJ46" s="38"/>
      <c r="DK46" s="38"/>
      <c r="DL46" s="38"/>
      <c r="DM46" s="38"/>
      <c r="DN46" s="38"/>
      <c r="DO46" s="38"/>
      <c r="DP46" s="38"/>
      <c r="DQ46" s="38"/>
      <c r="DR46" s="38"/>
      <c r="DS46" s="38"/>
      <c r="DT46" s="38"/>
      <c r="DU46" s="38"/>
      <c r="DV46" s="38"/>
      <c r="DW46" s="38"/>
      <c r="DX46" s="38"/>
      <c r="DY46" s="38"/>
      <c r="DZ46" s="38"/>
      <c r="EA46" s="38"/>
      <c r="EB46" s="38"/>
      <c r="EC46" s="38"/>
      <c r="ED46" s="38"/>
      <c r="EE46" s="38"/>
      <c r="EF46" s="38"/>
      <c r="EG46" s="38"/>
      <c r="EH46" s="38"/>
      <c r="EI46" s="38"/>
      <c r="EJ46" s="38"/>
      <c r="EK46" s="38"/>
      <c r="EL46" s="38"/>
      <c r="EM46" s="38"/>
      <c r="EN46" s="38"/>
      <c r="EO46" s="38"/>
      <c r="EP46" s="38"/>
      <c r="EQ46" s="38"/>
      <c r="ER46" s="38"/>
      <c r="ES46" s="38"/>
      <c r="ET46" s="38"/>
      <c r="EU46" s="38"/>
      <c r="EV46" s="38"/>
      <c r="EW46" s="38"/>
      <c r="EX46" s="38"/>
      <c r="EY46" s="38"/>
      <c r="EZ46" s="38"/>
      <c r="FA46" s="38"/>
      <c r="FB46" s="38"/>
      <c r="FC46" s="38"/>
      <c r="FD46" s="38"/>
      <c r="FE46" s="38"/>
      <c r="FF46" s="38"/>
      <c r="FG46" s="38"/>
      <c r="FH46" s="38"/>
      <c r="FI46" s="38"/>
      <c r="FJ46" s="38"/>
      <c r="FK46" s="38"/>
      <c r="FL46" s="38"/>
      <c r="FM46" s="38"/>
      <c r="FN46" s="38"/>
      <c r="FO46" s="38"/>
      <c r="FP46" s="38"/>
      <c r="FQ46" s="38"/>
      <c r="FR46" s="38"/>
      <c r="FS46" s="38"/>
      <c r="FT46" s="38"/>
      <c r="FU46" s="38"/>
      <c r="FV46" s="38"/>
      <c r="FW46" s="38"/>
      <c r="FX46" s="38"/>
      <c r="FY46" s="38"/>
      <c r="FZ46" s="38"/>
      <c r="GA46" s="38"/>
      <c r="GB46" s="38"/>
      <c r="GC46" s="38"/>
      <c r="GD46" s="38"/>
      <c r="GE46" s="38"/>
      <c r="GF46" s="38"/>
      <c r="GG46" s="38"/>
      <c r="GH46" s="38"/>
      <c r="GI46" s="38"/>
      <c r="GJ46" s="38"/>
      <c r="GK46" s="38"/>
      <c r="GL46" s="38"/>
      <c r="GM46" s="38"/>
      <c r="GN46" s="38"/>
      <c r="GO46" s="38"/>
      <c r="GP46" s="38"/>
      <c r="GQ46" s="38"/>
      <c r="GR46" s="38"/>
      <c r="GS46" s="38"/>
      <c r="GT46" s="38"/>
      <c r="GU46" s="38"/>
      <c r="GV46" s="38"/>
      <c r="GW46" s="38"/>
      <c r="GX46" s="38"/>
      <c r="GY46" s="38"/>
      <c r="GZ46" s="38"/>
      <c r="HA46" s="38"/>
      <c r="HB46" s="38"/>
      <c r="HC46" s="38"/>
      <c r="HD46" s="38"/>
      <c r="HE46" s="38"/>
    </row>
    <row r="47" spans="1:213" s="37" customFormat="1" ht="12">
      <c r="A47" s="38"/>
      <c r="B47" s="550" t="s">
        <v>102</v>
      </c>
      <c r="C47" s="41" t="s">
        <v>108</v>
      </c>
      <c r="D47" s="533"/>
      <c r="E47" s="534"/>
      <c r="F47" s="42"/>
      <c r="G47" s="535"/>
      <c r="H47" s="535"/>
      <c r="I47" s="545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  <c r="BM47" s="38"/>
      <c r="BN47" s="38"/>
      <c r="BO47" s="38"/>
      <c r="BP47" s="38"/>
      <c r="BQ47" s="38"/>
      <c r="BR47" s="38"/>
      <c r="BS47" s="38"/>
      <c r="BT47" s="38"/>
      <c r="BU47" s="38"/>
      <c r="BV47" s="38"/>
      <c r="BW47" s="38"/>
      <c r="BX47" s="38"/>
      <c r="BY47" s="38"/>
      <c r="BZ47" s="38"/>
      <c r="CA47" s="38"/>
      <c r="CB47" s="38"/>
      <c r="CC47" s="38"/>
      <c r="CD47" s="38"/>
      <c r="CE47" s="38"/>
      <c r="CF47" s="38"/>
      <c r="CG47" s="38"/>
      <c r="CH47" s="38"/>
      <c r="CI47" s="38"/>
      <c r="CJ47" s="38"/>
      <c r="CK47" s="38"/>
      <c r="CL47" s="38"/>
      <c r="CM47" s="38"/>
      <c r="CN47" s="38"/>
      <c r="CO47" s="38"/>
      <c r="CP47" s="38"/>
      <c r="CQ47" s="38"/>
      <c r="CR47" s="38"/>
      <c r="CS47" s="38"/>
      <c r="CT47" s="38"/>
      <c r="CU47" s="38"/>
      <c r="CV47" s="38"/>
      <c r="CW47" s="38"/>
      <c r="CX47" s="38"/>
      <c r="CY47" s="38"/>
      <c r="CZ47" s="38"/>
      <c r="DA47" s="38"/>
      <c r="DB47" s="38"/>
      <c r="DC47" s="38"/>
      <c r="DD47" s="38"/>
      <c r="DE47" s="38"/>
      <c r="DF47" s="38"/>
      <c r="DG47" s="38"/>
      <c r="DH47" s="38"/>
      <c r="DI47" s="38"/>
      <c r="DJ47" s="38"/>
      <c r="DK47" s="38"/>
      <c r="DL47" s="38"/>
      <c r="DM47" s="38"/>
      <c r="DN47" s="38"/>
      <c r="DO47" s="38"/>
      <c r="DP47" s="38"/>
      <c r="DQ47" s="38"/>
      <c r="DR47" s="38"/>
      <c r="DS47" s="38"/>
      <c r="DT47" s="38"/>
      <c r="DU47" s="38"/>
      <c r="DV47" s="38"/>
      <c r="DW47" s="38"/>
      <c r="DX47" s="38"/>
      <c r="DY47" s="38"/>
      <c r="DZ47" s="38"/>
      <c r="EA47" s="38"/>
      <c r="EB47" s="38"/>
      <c r="EC47" s="38"/>
      <c r="ED47" s="38"/>
      <c r="EE47" s="38"/>
      <c r="EF47" s="38"/>
      <c r="EG47" s="38"/>
      <c r="EH47" s="38"/>
      <c r="EI47" s="38"/>
      <c r="EJ47" s="38"/>
      <c r="EK47" s="38"/>
      <c r="EL47" s="38"/>
      <c r="EM47" s="38"/>
      <c r="EN47" s="38"/>
      <c r="EO47" s="38"/>
      <c r="EP47" s="38"/>
      <c r="EQ47" s="38"/>
      <c r="ER47" s="38"/>
      <c r="ES47" s="38"/>
      <c r="ET47" s="38"/>
      <c r="EU47" s="38"/>
      <c r="EV47" s="38"/>
      <c r="EW47" s="38"/>
      <c r="EX47" s="38"/>
      <c r="EY47" s="38"/>
      <c r="EZ47" s="38"/>
      <c r="FA47" s="38"/>
      <c r="FB47" s="38"/>
      <c r="FC47" s="38"/>
      <c r="FD47" s="38"/>
      <c r="FE47" s="38"/>
      <c r="FF47" s="38"/>
      <c r="FG47" s="38"/>
      <c r="FH47" s="38"/>
      <c r="FI47" s="38"/>
      <c r="FJ47" s="38"/>
      <c r="FK47" s="38"/>
      <c r="FL47" s="38"/>
      <c r="FM47" s="38"/>
      <c r="FN47" s="38"/>
      <c r="FO47" s="38"/>
      <c r="FP47" s="38"/>
      <c r="FQ47" s="38"/>
      <c r="FR47" s="38"/>
      <c r="FS47" s="38"/>
      <c r="FT47" s="38"/>
      <c r="FU47" s="38"/>
      <c r="FV47" s="38"/>
      <c r="FW47" s="38"/>
      <c r="FX47" s="38"/>
      <c r="FY47" s="38"/>
      <c r="FZ47" s="38"/>
      <c r="GA47" s="38"/>
      <c r="GB47" s="38"/>
      <c r="GC47" s="38"/>
      <c r="GD47" s="38"/>
      <c r="GE47" s="38"/>
      <c r="GF47" s="38"/>
      <c r="GG47" s="38"/>
      <c r="GH47" s="38"/>
      <c r="GI47" s="38"/>
      <c r="GJ47" s="38"/>
      <c r="GK47" s="38"/>
      <c r="GL47" s="38"/>
      <c r="GM47" s="38"/>
      <c r="GN47" s="38"/>
      <c r="GO47" s="38"/>
      <c r="GP47" s="38"/>
      <c r="GQ47" s="38"/>
      <c r="GR47" s="38"/>
      <c r="GS47" s="38"/>
      <c r="GT47" s="38"/>
      <c r="GU47" s="38"/>
      <c r="GV47" s="38"/>
      <c r="GW47" s="38"/>
      <c r="GX47" s="38"/>
      <c r="GY47" s="38"/>
      <c r="GZ47" s="38"/>
      <c r="HA47" s="38"/>
      <c r="HB47" s="38"/>
      <c r="HC47" s="38"/>
      <c r="HD47" s="38"/>
      <c r="HE47" s="38"/>
    </row>
    <row r="48" spans="1:213" s="37" customFormat="1" ht="12">
      <c r="A48" s="38"/>
      <c r="B48" s="549"/>
      <c r="C48" s="50"/>
      <c r="D48" s="531"/>
      <c r="E48" s="531"/>
      <c r="F48" s="43"/>
      <c r="G48" s="542"/>
      <c r="H48" s="538"/>
      <c r="I48" s="539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  <c r="BM48" s="38"/>
      <c r="BN48" s="38"/>
      <c r="BO48" s="38"/>
      <c r="BP48" s="38"/>
      <c r="BQ48" s="38"/>
      <c r="BR48" s="38"/>
      <c r="BS48" s="38"/>
      <c r="BT48" s="38"/>
      <c r="BU48" s="38"/>
      <c r="BV48" s="38"/>
      <c r="BW48" s="38"/>
      <c r="BX48" s="38"/>
      <c r="BY48" s="38"/>
      <c r="BZ48" s="38"/>
      <c r="CA48" s="38"/>
      <c r="CB48" s="38"/>
      <c r="CC48" s="38"/>
      <c r="CD48" s="38"/>
      <c r="CE48" s="38"/>
      <c r="CF48" s="38"/>
      <c r="CG48" s="38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8"/>
      <c r="DH48" s="38"/>
      <c r="DI48" s="38"/>
      <c r="DJ48" s="38"/>
      <c r="DK48" s="38"/>
      <c r="DL48" s="38"/>
      <c r="DM48" s="38"/>
      <c r="DN48" s="38"/>
      <c r="DO48" s="38"/>
      <c r="DP48" s="38"/>
      <c r="DQ48" s="38"/>
      <c r="DR48" s="38"/>
      <c r="DS48" s="38"/>
      <c r="DT48" s="38"/>
      <c r="DU48" s="38"/>
      <c r="DV48" s="38"/>
      <c r="DW48" s="38"/>
      <c r="DX48" s="38"/>
      <c r="DY48" s="38"/>
      <c r="DZ48" s="38"/>
      <c r="EA48" s="38"/>
      <c r="EB48" s="38"/>
      <c r="EC48" s="38"/>
      <c r="ED48" s="38"/>
      <c r="EE48" s="38"/>
      <c r="EF48" s="38"/>
      <c r="EG48" s="38"/>
      <c r="EH48" s="38"/>
      <c r="EI48" s="38"/>
      <c r="EJ48" s="38"/>
      <c r="EK48" s="38"/>
      <c r="EL48" s="38"/>
      <c r="EM48" s="38"/>
      <c r="EN48" s="38"/>
      <c r="EO48" s="38"/>
      <c r="EP48" s="38"/>
      <c r="EQ48" s="38"/>
      <c r="ER48" s="38"/>
      <c r="ES48" s="38"/>
      <c r="ET48" s="38"/>
      <c r="EU48" s="38"/>
      <c r="EV48" s="38"/>
      <c r="EW48" s="38"/>
      <c r="EX48" s="38"/>
      <c r="EY48" s="38"/>
      <c r="EZ48" s="38"/>
      <c r="FA48" s="38"/>
      <c r="FB48" s="38"/>
      <c r="FC48" s="38"/>
      <c r="FD48" s="38"/>
      <c r="FE48" s="38"/>
      <c r="FF48" s="38"/>
      <c r="FG48" s="38"/>
      <c r="FH48" s="38"/>
      <c r="FI48" s="38"/>
      <c r="FJ48" s="38"/>
      <c r="FK48" s="38"/>
      <c r="FL48" s="38"/>
      <c r="FM48" s="38"/>
      <c r="FN48" s="38"/>
      <c r="FO48" s="38"/>
      <c r="FP48" s="38"/>
      <c r="FQ48" s="38"/>
      <c r="FR48" s="38"/>
      <c r="FS48" s="38"/>
      <c r="FT48" s="38"/>
      <c r="FU48" s="38"/>
      <c r="FV48" s="38"/>
      <c r="FW48" s="38"/>
      <c r="FX48" s="38"/>
      <c r="FY48" s="38"/>
      <c r="FZ48" s="38"/>
      <c r="GA48" s="38"/>
      <c r="GB48" s="38"/>
      <c r="GC48" s="38"/>
      <c r="GD48" s="38"/>
      <c r="GE48" s="38"/>
      <c r="GF48" s="38"/>
      <c r="GG48" s="38"/>
      <c r="GH48" s="38"/>
      <c r="GI48" s="38"/>
      <c r="GJ48" s="38"/>
      <c r="GK48" s="38"/>
      <c r="GL48" s="38"/>
      <c r="GM48" s="38"/>
      <c r="GN48" s="38"/>
      <c r="GO48" s="38"/>
      <c r="GP48" s="38"/>
      <c r="GQ48" s="38"/>
      <c r="GR48" s="38"/>
      <c r="GS48" s="38"/>
      <c r="GT48" s="38"/>
      <c r="GU48" s="38"/>
      <c r="GV48" s="38"/>
      <c r="GW48" s="38"/>
      <c r="GX48" s="38"/>
      <c r="GY48" s="38"/>
      <c r="GZ48" s="38"/>
      <c r="HA48" s="38"/>
      <c r="HB48" s="38"/>
      <c r="HC48" s="38"/>
      <c r="HD48" s="38"/>
      <c r="HE48" s="38"/>
    </row>
    <row r="49" spans="1:213" s="37" customFormat="1" ht="12">
      <c r="A49" s="38"/>
      <c r="B49" s="551" t="s">
        <v>8</v>
      </c>
      <c r="C49" s="44" t="s">
        <v>129</v>
      </c>
      <c r="D49" s="45"/>
      <c r="E49" s="45"/>
      <c r="G49" s="468">
        <f>+V.Accs!P109</f>
        <v>0</v>
      </c>
      <c r="H49" s="538">
        <f>+V.Accs!Q109</f>
        <v>0</v>
      </c>
      <c r="I49" s="539">
        <f>+V.Accs!R109</f>
        <v>0</v>
      </c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  <c r="BZ49" s="38"/>
      <c r="CA49" s="38"/>
      <c r="CB49" s="38"/>
      <c r="CC49" s="38"/>
      <c r="CD49" s="38"/>
      <c r="CE49" s="38"/>
      <c r="CF49" s="38"/>
      <c r="CG49" s="38"/>
      <c r="CH49" s="38"/>
      <c r="CI49" s="38"/>
      <c r="CJ49" s="38"/>
      <c r="CK49" s="38"/>
      <c r="CL49" s="38"/>
      <c r="CM49" s="38"/>
      <c r="CN49" s="38"/>
      <c r="CO49" s="38"/>
      <c r="CP49" s="38"/>
      <c r="CQ49" s="38"/>
      <c r="CR49" s="38"/>
      <c r="CS49" s="38"/>
      <c r="CT49" s="38"/>
      <c r="CU49" s="38"/>
      <c r="CV49" s="38"/>
      <c r="CW49" s="38"/>
      <c r="CX49" s="38"/>
      <c r="CY49" s="38"/>
      <c r="CZ49" s="38"/>
      <c r="DA49" s="38"/>
      <c r="DB49" s="38"/>
      <c r="DC49" s="38"/>
      <c r="DD49" s="38"/>
      <c r="DE49" s="38"/>
      <c r="DF49" s="38"/>
      <c r="DG49" s="38"/>
      <c r="DH49" s="38"/>
      <c r="DI49" s="38"/>
      <c r="DJ49" s="38"/>
      <c r="DK49" s="38"/>
      <c r="DL49" s="38"/>
      <c r="DM49" s="38"/>
      <c r="DN49" s="38"/>
      <c r="DO49" s="38"/>
      <c r="DP49" s="38"/>
      <c r="DQ49" s="38"/>
      <c r="DR49" s="38"/>
      <c r="DS49" s="38"/>
      <c r="DT49" s="38"/>
      <c r="DU49" s="38"/>
      <c r="DV49" s="38"/>
      <c r="DW49" s="38"/>
      <c r="DX49" s="38"/>
      <c r="DY49" s="38"/>
      <c r="DZ49" s="38"/>
      <c r="EA49" s="38"/>
      <c r="EB49" s="38"/>
      <c r="EC49" s="38"/>
      <c r="ED49" s="38"/>
      <c r="EE49" s="38"/>
      <c r="EF49" s="38"/>
      <c r="EG49" s="38"/>
      <c r="EH49" s="38"/>
      <c r="EI49" s="38"/>
      <c r="EJ49" s="38"/>
      <c r="EK49" s="38"/>
      <c r="EL49" s="38"/>
      <c r="EM49" s="38"/>
      <c r="EN49" s="38"/>
      <c r="EO49" s="38"/>
      <c r="EP49" s="38"/>
      <c r="EQ49" s="38"/>
      <c r="ER49" s="38"/>
      <c r="ES49" s="38"/>
      <c r="ET49" s="38"/>
      <c r="EU49" s="38"/>
      <c r="EV49" s="38"/>
      <c r="EW49" s="38"/>
      <c r="EX49" s="38"/>
      <c r="EY49" s="38"/>
      <c r="EZ49" s="38"/>
      <c r="FA49" s="38"/>
      <c r="FB49" s="38"/>
      <c r="FC49" s="38"/>
      <c r="FD49" s="38"/>
      <c r="FE49" s="38"/>
      <c r="FF49" s="38"/>
      <c r="FG49" s="38"/>
      <c r="FH49" s="38"/>
      <c r="FI49" s="38"/>
      <c r="FJ49" s="38"/>
      <c r="FK49" s="38"/>
      <c r="FL49" s="38"/>
      <c r="FM49" s="38"/>
      <c r="FN49" s="38"/>
      <c r="FO49" s="38"/>
      <c r="FP49" s="38"/>
      <c r="FQ49" s="38"/>
      <c r="FR49" s="38"/>
      <c r="FS49" s="38"/>
      <c r="FT49" s="38"/>
      <c r="FU49" s="38"/>
      <c r="FV49" s="38"/>
      <c r="FW49" s="38"/>
      <c r="FX49" s="38"/>
      <c r="FY49" s="38"/>
      <c r="FZ49" s="38"/>
      <c r="GA49" s="38"/>
      <c r="GB49" s="38"/>
      <c r="GC49" s="38"/>
      <c r="GD49" s="38"/>
      <c r="GE49" s="38"/>
      <c r="GF49" s="38"/>
      <c r="GG49" s="38"/>
      <c r="GH49" s="38"/>
      <c r="GI49" s="38"/>
      <c r="GJ49" s="38"/>
      <c r="GK49" s="38"/>
      <c r="GL49" s="38"/>
      <c r="GM49" s="38"/>
      <c r="GN49" s="38"/>
      <c r="GO49" s="38"/>
      <c r="GP49" s="38"/>
      <c r="GQ49" s="38"/>
      <c r="GR49" s="38"/>
      <c r="GS49" s="38"/>
      <c r="GT49" s="38"/>
      <c r="GU49" s="38"/>
      <c r="GV49" s="38"/>
      <c r="GW49" s="38"/>
      <c r="GX49" s="38"/>
      <c r="GY49" s="38"/>
      <c r="GZ49" s="38"/>
      <c r="HA49" s="38"/>
      <c r="HB49" s="38"/>
      <c r="HC49" s="38"/>
      <c r="HD49" s="38"/>
      <c r="HE49" s="38"/>
    </row>
    <row r="50" spans="1:213" s="37" customFormat="1" ht="12">
      <c r="A50" s="38"/>
      <c r="B50" s="551"/>
      <c r="C50" s="44"/>
      <c r="D50" s="45"/>
      <c r="E50" s="45"/>
      <c r="F50" s="46"/>
      <c r="G50" s="542"/>
      <c r="H50" s="538"/>
      <c r="I50" s="539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  <c r="CV50" s="38"/>
      <c r="CW50" s="38"/>
      <c r="CX50" s="38"/>
      <c r="CY50" s="38"/>
      <c r="CZ50" s="38"/>
      <c r="DA50" s="38"/>
      <c r="DB50" s="38"/>
      <c r="DC50" s="38"/>
      <c r="DD50" s="38"/>
      <c r="DE50" s="38"/>
      <c r="DF50" s="38"/>
      <c r="DG50" s="38"/>
      <c r="DH50" s="38"/>
      <c r="DI50" s="38"/>
      <c r="DJ50" s="38"/>
      <c r="DK50" s="38"/>
      <c r="DL50" s="38"/>
      <c r="DM50" s="38"/>
      <c r="DN50" s="38"/>
      <c r="DO50" s="38"/>
      <c r="DP50" s="38"/>
      <c r="DQ50" s="38"/>
      <c r="DR50" s="38"/>
      <c r="DS50" s="38"/>
      <c r="DT50" s="38"/>
      <c r="DU50" s="38"/>
      <c r="DV50" s="38"/>
      <c r="DW50" s="38"/>
      <c r="DX50" s="38"/>
      <c r="DY50" s="38"/>
      <c r="DZ50" s="38"/>
      <c r="EA50" s="38"/>
      <c r="EB50" s="38"/>
      <c r="EC50" s="38"/>
      <c r="ED50" s="38"/>
      <c r="EE50" s="38"/>
      <c r="EF50" s="38"/>
      <c r="EG50" s="38"/>
      <c r="EH50" s="38"/>
      <c r="EI50" s="38"/>
      <c r="EJ50" s="38"/>
      <c r="EK50" s="38"/>
      <c r="EL50" s="38"/>
      <c r="EM50" s="38"/>
      <c r="EN50" s="38"/>
      <c r="EO50" s="38"/>
      <c r="EP50" s="38"/>
      <c r="EQ50" s="38"/>
      <c r="ER50" s="38"/>
      <c r="ES50" s="38"/>
      <c r="ET50" s="38"/>
      <c r="EU50" s="38"/>
      <c r="EV50" s="38"/>
      <c r="EW50" s="38"/>
      <c r="EX50" s="38"/>
      <c r="EY50" s="38"/>
      <c r="EZ50" s="38"/>
      <c r="FA50" s="38"/>
      <c r="FB50" s="38"/>
      <c r="FC50" s="38"/>
      <c r="FD50" s="38"/>
      <c r="FE50" s="38"/>
      <c r="FF50" s="38"/>
      <c r="FG50" s="38"/>
      <c r="FH50" s="38"/>
      <c r="FI50" s="38"/>
      <c r="FJ50" s="38"/>
      <c r="FK50" s="38"/>
      <c r="FL50" s="38"/>
      <c r="FM50" s="38"/>
      <c r="FN50" s="38"/>
      <c r="FO50" s="38"/>
      <c r="FP50" s="38"/>
      <c r="FQ50" s="38"/>
      <c r="FR50" s="38"/>
      <c r="FS50" s="38"/>
      <c r="FT50" s="38"/>
      <c r="FU50" s="38"/>
      <c r="FV50" s="38"/>
      <c r="FW50" s="38"/>
      <c r="FX50" s="38"/>
      <c r="FY50" s="38"/>
      <c r="FZ50" s="38"/>
      <c r="GA50" s="38"/>
      <c r="GB50" s="38"/>
      <c r="GC50" s="38"/>
      <c r="GD50" s="38"/>
      <c r="GE50" s="38"/>
      <c r="GF50" s="38"/>
      <c r="GG50" s="38"/>
      <c r="GH50" s="38"/>
      <c r="GI50" s="38"/>
      <c r="GJ50" s="38"/>
      <c r="GK50" s="38"/>
      <c r="GL50" s="38"/>
      <c r="GM50" s="38"/>
      <c r="GN50" s="38"/>
      <c r="GO50" s="38"/>
      <c r="GP50" s="38"/>
      <c r="GQ50" s="38"/>
      <c r="GR50" s="38"/>
      <c r="GS50" s="38"/>
      <c r="GT50" s="38"/>
      <c r="GU50" s="38"/>
      <c r="GV50" s="38"/>
      <c r="GW50" s="38"/>
      <c r="GX50" s="38"/>
      <c r="GY50" s="38"/>
      <c r="GZ50" s="38"/>
      <c r="HA50" s="38"/>
      <c r="HB50" s="38"/>
      <c r="HC50" s="38"/>
      <c r="HD50" s="38"/>
      <c r="HE50" s="38"/>
    </row>
    <row r="51" spans="1:213" s="37" customFormat="1" ht="12">
      <c r="A51" s="38"/>
      <c r="B51" s="555"/>
      <c r="C51" s="52"/>
      <c r="D51" s="53"/>
      <c r="E51" s="53"/>
      <c r="F51" s="54" t="s">
        <v>132</v>
      </c>
      <c r="G51" s="449"/>
      <c r="H51" s="449"/>
      <c r="I51" s="543">
        <f>SUM(I48:I50)</f>
        <v>0</v>
      </c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38"/>
      <c r="DE51" s="38"/>
      <c r="DF51" s="38"/>
      <c r="DG51" s="38"/>
      <c r="DH51" s="38"/>
      <c r="DI51" s="38"/>
      <c r="DJ51" s="38"/>
      <c r="DK51" s="38"/>
      <c r="DL51" s="38"/>
      <c r="DM51" s="38"/>
      <c r="DN51" s="38"/>
      <c r="DO51" s="38"/>
      <c r="DP51" s="38"/>
      <c r="DQ51" s="38"/>
      <c r="DR51" s="38"/>
      <c r="DS51" s="38"/>
      <c r="DT51" s="38"/>
      <c r="DU51" s="38"/>
      <c r="DV51" s="38"/>
      <c r="DW51" s="38"/>
      <c r="DX51" s="38"/>
      <c r="DY51" s="38"/>
      <c r="DZ51" s="38"/>
      <c r="EA51" s="38"/>
      <c r="EB51" s="38"/>
      <c r="EC51" s="38"/>
      <c r="ED51" s="38"/>
      <c r="EE51" s="38"/>
      <c r="EF51" s="38"/>
      <c r="EG51" s="38"/>
      <c r="EH51" s="38"/>
      <c r="EI51" s="38"/>
      <c r="EJ51" s="38"/>
      <c r="EK51" s="38"/>
      <c r="EL51" s="38"/>
      <c r="EM51" s="38"/>
      <c r="EN51" s="38"/>
      <c r="EO51" s="38"/>
      <c r="EP51" s="38"/>
      <c r="EQ51" s="38"/>
      <c r="ER51" s="38"/>
      <c r="ES51" s="38"/>
      <c r="ET51" s="38"/>
      <c r="EU51" s="38"/>
      <c r="EV51" s="38"/>
      <c r="EW51" s="38"/>
      <c r="EX51" s="38"/>
      <c r="EY51" s="38"/>
      <c r="EZ51" s="38"/>
      <c r="FA51" s="38"/>
      <c r="FB51" s="38"/>
      <c r="FC51" s="38"/>
      <c r="FD51" s="38"/>
      <c r="FE51" s="38"/>
      <c r="FF51" s="38"/>
      <c r="FG51" s="38"/>
      <c r="FH51" s="38"/>
      <c r="FI51" s="38"/>
      <c r="FJ51" s="38"/>
      <c r="FK51" s="38"/>
      <c r="FL51" s="38"/>
      <c r="FM51" s="38"/>
      <c r="FN51" s="38"/>
      <c r="FO51" s="38"/>
      <c r="FP51" s="38"/>
      <c r="FQ51" s="38"/>
      <c r="FR51" s="38"/>
      <c r="FS51" s="38"/>
      <c r="FT51" s="38"/>
      <c r="FU51" s="38"/>
      <c r="FV51" s="38"/>
      <c r="FW51" s="38"/>
      <c r="FX51" s="38"/>
      <c r="FY51" s="38"/>
      <c r="FZ51" s="38"/>
      <c r="GA51" s="38"/>
      <c r="GB51" s="38"/>
      <c r="GC51" s="38"/>
      <c r="GD51" s="38"/>
      <c r="GE51" s="38"/>
      <c r="GF51" s="38"/>
      <c r="GG51" s="38"/>
      <c r="GH51" s="38"/>
      <c r="GI51" s="38"/>
      <c r="GJ51" s="38"/>
      <c r="GK51" s="38"/>
      <c r="GL51" s="38"/>
      <c r="GM51" s="38"/>
      <c r="GN51" s="38"/>
      <c r="GO51" s="38"/>
      <c r="GP51" s="38"/>
      <c r="GQ51" s="38"/>
      <c r="GR51" s="38"/>
      <c r="GS51" s="38"/>
      <c r="GT51" s="38"/>
      <c r="GU51" s="38"/>
      <c r="GV51" s="38"/>
      <c r="GW51" s="38"/>
      <c r="GX51" s="38"/>
      <c r="GY51" s="38"/>
      <c r="GZ51" s="38"/>
      <c r="HA51" s="38"/>
      <c r="HB51" s="38"/>
      <c r="HC51" s="38"/>
      <c r="HD51" s="38"/>
      <c r="HE51" s="38"/>
    </row>
    <row r="52" spans="1:213" s="37" customFormat="1" ht="12">
      <c r="A52" s="38"/>
      <c r="B52" s="551"/>
      <c r="C52" s="44"/>
      <c r="D52" s="45"/>
      <c r="E52" s="45"/>
      <c r="F52" s="46"/>
      <c r="I52" s="539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38"/>
      <c r="DE52" s="38"/>
      <c r="DF52" s="38"/>
      <c r="DG52" s="38"/>
      <c r="DH52" s="38"/>
      <c r="DI52" s="38"/>
      <c r="DJ52" s="38"/>
      <c r="DK52" s="38"/>
      <c r="DL52" s="38"/>
      <c r="DM52" s="38"/>
      <c r="DN52" s="38"/>
      <c r="DO52" s="38"/>
      <c r="DP52" s="38"/>
      <c r="DQ52" s="38"/>
      <c r="DR52" s="38"/>
      <c r="DS52" s="38"/>
      <c r="DT52" s="38"/>
      <c r="DU52" s="38"/>
      <c r="DV52" s="38"/>
      <c r="DW52" s="38"/>
      <c r="DX52" s="38"/>
      <c r="DY52" s="38"/>
      <c r="DZ52" s="38"/>
      <c r="EA52" s="38"/>
      <c r="EB52" s="38"/>
      <c r="EC52" s="38"/>
      <c r="ED52" s="38"/>
      <c r="EE52" s="38"/>
      <c r="EF52" s="38"/>
      <c r="EG52" s="38"/>
      <c r="EH52" s="38"/>
      <c r="EI52" s="38"/>
      <c r="EJ52" s="38"/>
      <c r="EK52" s="38"/>
      <c r="EL52" s="38"/>
      <c r="EM52" s="38"/>
      <c r="EN52" s="38"/>
      <c r="EO52" s="38"/>
      <c r="EP52" s="38"/>
      <c r="EQ52" s="38"/>
      <c r="ER52" s="38"/>
      <c r="ES52" s="38"/>
      <c r="ET52" s="38"/>
      <c r="EU52" s="38"/>
      <c r="EV52" s="38"/>
      <c r="EW52" s="38"/>
      <c r="EX52" s="38"/>
      <c r="EY52" s="38"/>
      <c r="EZ52" s="38"/>
      <c r="FA52" s="38"/>
      <c r="FB52" s="38"/>
      <c r="FC52" s="38"/>
      <c r="FD52" s="38"/>
      <c r="FE52" s="38"/>
      <c r="FF52" s="38"/>
      <c r="FG52" s="38"/>
      <c r="FH52" s="38"/>
      <c r="FI52" s="38"/>
      <c r="FJ52" s="38"/>
      <c r="FK52" s="38"/>
      <c r="FL52" s="38"/>
      <c r="FM52" s="38"/>
      <c r="FN52" s="38"/>
      <c r="FO52" s="38"/>
      <c r="FP52" s="38"/>
      <c r="FQ52" s="38"/>
      <c r="FR52" s="38"/>
      <c r="FS52" s="38"/>
      <c r="FT52" s="38"/>
      <c r="FU52" s="38"/>
      <c r="FV52" s="38"/>
      <c r="FW52" s="38"/>
      <c r="FX52" s="38"/>
      <c r="FY52" s="38"/>
      <c r="FZ52" s="38"/>
      <c r="GA52" s="38"/>
      <c r="GB52" s="38"/>
      <c r="GC52" s="38"/>
      <c r="GD52" s="38"/>
      <c r="GE52" s="38"/>
      <c r="GF52" s="38"/>
      <c r="GG52" s="38"/>
      <c r="GH52" s="38"/>
      <c r="GI52" s="38"/>
      <c r="GJ52" s="38"/>
      <c r="GK52" s="38"/>
      <c r="GL52" s="38"/>
      <c r="GM52" s="38"/>
      <c r="GN52" s="38"/>
      <c r="GO52" s="38"/>
      <c r="GP52" s="38"/>
      <c r="GQ52" s="38"/>
      <c r="GR52" s="38"/>
      <c r="GS52" s="38"/>
      <c r="GT52" s="38"/>
      <c r="GU52" s="38"/>
      <c r="GV52" s="38"/>
      <c r="GW52" s="38"/>
      <c r="GX52" s="38"/>
      <c r="GY52" s="38"/>
      <c r="GZ52" s="38"/>
      <c r="HA52" s="38"/>
      <c r="HB52" s="38"/>
      <c r="HC52" s="38"/>
      <c r="HD52" s="38"/>
      <c r="HE52" s="38"/>
    </row>
    <row r="53" spans="1:213" s="37" customFormat="1" ht="12">
      <c r="A53" s="38"/>
      <c r="B53" s="550" t="s">
        <v>390</v>
      </c>
      <c r="C53" s="41" t="s">
        <v>388</v>
      </c>
      <c r="D53" s="533"/>
      <c r="E53" s="534"/>
      <c r="F53" s="42"/>
      <c r="G53" s="535"/>
      <c r="H53" s="535"/>
      <c r="I53" s="545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  <c r="BM53" s="38"/>
      <c r="BN53" s="38"/>
      <c r="BO53" s="38"/>
      <c r="BP53" s="38"/>
      <c r="BQ53" s="38"/>
      <c r="BR53" s="38"/>
      <c r="BS53" s="38"/>
      <c r="BT53" s="38"/>
      <c r="BU53" s="38"/>
      <c r="BV53" s="38"/>
      <c r="BW53" s="38"/>
      <c r="BX53" s="38"/>
      <c r="BY53" s="38"/>
      <c r="BZ53" s="38"/>
      <c r="CA53" s="38"/>
      <c r="CB53" s="38"/>
      <c r="CC53" s="38"/>
      <c r="CD53" s="38"/>
      <c r="CE53" s="38"/>
      <c r="CF53" s="38"/>
      <c r="CG53" s="38"/>
      <c r="CH53" s="38"/>
      <c r="CI53" s="38"/>
      <c r="CJ53" s="38"/>
      <c r="CK53" s="38"/>
      <c r="CL53" s="38"/>
      <c r="CM53" s="38"/>
      <c r="CN53" s="38"/>
      <c r="CO53" s="38"/>
      <c r="CP53" s="38"/>
      <c r="CQ53" s="38"/>
      <c r="CR53" s="38"/>
      <c r="CS53" s="38"/>
      <c r="CT53" s="38"/>
      <c r="CU53" s="38"/>
      <c r="CV53" s="38"/>
      <c r="CW53" s="38"/>
      <c r="CX53" s="38"/>
      <c r="CY53" s="38"/>
      <c r="CZ53" s="38"/>
      <c r="DA53" s="38"/>
      <c r="DB53" s="38"/>
      <c r="DC53" s="38"/>
      <c r="DD53" s="38"/>
      <c r="DE53" s="38"/>
      <c r="DF53" s="38"/>
      <c r="DG53" s="38"/>
      <c r="DH53" s="38"/>
      <c r="DI53" s="38"/>
      <c r="DJ53" s="38"/>
      <c r="DK53" s="38"/>
      <c r="DL53" s="38"/>
      <c r="DM53" s="38"/>
      <c r="DN53" s="38"/>
      <c r="DO53" s="38"/>
      <c r="DP53" s="38"/>
      <c r="DQ53" s="38"/>
      <c r="DR53" s="38"/>
      <c r="DS53" s="38"/>
      <c r="DT53" s="38"/>
      <c r="DU53" s="38"/>
      <c r="DV53" s="38"/>
      <c r="DW53" s="38"/>
      <c r="DX53" s="38"/>
      <c r="DY53" s="38"/>
      <c r="DZ53" s="38"/>
      <c r="EA53" s="38"/>
      <c r="EB53" s="38"/>
      <c r="EC53" s="38"/>
      <c r="ED53" s="38"/>
      <c r="EE53" s="38"/>
      <c r="EF53" s="38"/>
      <c r="EG53" s="38"/>
      <c r="EH53" s="38"/>
      <c r="EI53" s="38"/>
      <c r="EJ53" s="38"/>
      <c r="EK53" s="38"/>
      <c r="EL53" s="38"/>
      <c r="EM53" s="38"/>
      <c r="EN53" s="38"/>
      <c r="EO53" s="38"/>
      <c r="EP53" s="38"/>
      <c r="EQ53" s="38"/>
      <c r="ER53" s="38"/>
      <c r="ES53" s="38"/>
      <c r="ET53" s="38"/>
      <c r="EU53" s="38"/>
      <c r="EV53" s="38"/>
      <c r="EW53" s="38"/>
      <c r="EX53" s="38"/>
      <c r="EY53" s="38"/>
      <c r="EZ53" s="38"/>
      <c r="FA53" s="38"/>
      <c r="FB53" s="38"/>
      <c r="FC53" s="38"/>
      <c r="FD53" s="38"/>
      <c r="FE53" s="38"/>
      <c r="FF53" s="38"/>
      <c r="FG53" s="38"/>
      <c r="FH53" s="38"/>
      <c r="FI53" s="38"/>
      <c r="FJ53" s="38"/>
      <c r="FK53" s="38"/>
      <c r="FL53" s="38"/>
      <c r="FM53" s="38"/>
      <c r="FN53" s="38"/>
      <c r="FO53" s="38"/>
      <c r="FP53" s="38"/>
      <c r="FQ53" s="38"/>
      <c r="FR53" s="38"/>
      <c r="FS53" s="38"/>
      <c r="FT53" s="38"/>
      <c r="FU53" s="38"/>
      <c r="FV53" s="38"/>
      <c r="FW53" s="38"/>
      <c r="FX53" s="38"/>
      <c r="FY53" s="38"/>
      <c r="FZ53" s="38"/>
      <c r="GA53" s="38"/>
      <c r="GB53" s="38"/>
      <c r="GC53" s="38"/>
      <c r="GD53" s="38"/>
      <c r="GE53" s="38"/>
      <c r="GF53" s="38"/>
      <c r="GG53" s="38"/>
      <c r="GH53" s="38"/>
      <c r="GI53" s="38"/>
      <c r="GJ53" s="38"/>
      <c r="GK53" s="38"/>
      <c r="GL53" s="38"/>
      <c r="GM53" s="38"/>
      <c r="GN53" s="38"/>
      <c r="GO53" s="38"/>
      <c r="GP53" s="38"/>
      <c r="GQ53" s="38"/>
      <c r="GR53" s="38"/>
      <c r="GS53" s="38"/>
      <c r="GT53" s="38"/>
      <c r="GU53" s="38"/>
      <c r="GV53" s="38"/>
      <c r="GW53" s="38"/>
      <c r="GX53" s="38"/>
      <c r="GY53" s="38"/>
      <c r="GZ53" s="38"/>
      <c r="HA53" s="38"/>
      <c r="HB53" s="38"/>
      <c r="HC53" s="38"/>
      <c r="HD53" s="38"/>
      <c r="HE53" s="38"/>
    </row>
    <row r="54" spans="1:213" s="37" customFormat="1" ht="12">
      <c r="A54" s="38"/>
      <c r="B54" s="549"/>
      <c r="C54" s="50"/>
      <c r="D54" s="531"/>
      <c r="E54" s="531"/>
      <c r="F54" s="43"/>
      <c r="G54" s="542"/>
      <c r="H54" s="538"/>
      <c r="I54" s="539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  <c r="BK54" s="38"/>
      <c r="BL54" s="38"/>
      <c r="BM54" s="38"/>
      <c r="BN54" s="38"/>
      <c r="BO54" s="38"/>
      <c r="BP54" s="38"/>
      <c r="BQ54" s="38"/>
      <c r="BR54" s="38"/>
      <c r="BS54" s="38"/>
      <c r="BT54" s="38"/>
      <c r="BU54" s="38"/>
      <c r="BV54" s="38"/>
      <c r="BW54" s="38"/>
      <c r="BX54" s="38"/>
      <c r="BY54" s="38"/>
      <c r="BZ54" s="38"/>
      <c r="CA54" s="38"/>
      <c r="CB54" s="38"/>
      <c r="CC54" s="38"/>
      <c r="CD54" s="38"/>
      <c r="CE54" s="38"/>
      <c r="CF54" s="38"/>
      <c r="CG54" s="38"/>
      <c r="CH54" s="38"/>
      <c r="CI54" s="38"/>
      <c r="CJ54" s="38"/>
      <c r="CK54" s="38"/>
      <c r="CL54" s="38"/>
      <c r="CM54" s="38"/>
      <c r="CN54" s="38"/>
      <c r="CO54" s="38"/>
      <c r="CP54" s="38"/>
      <c r="CQ54" s="38"/>
      <c r="CR54" s="38"/>
      <c r="CS54" s="38"/>
      <c r="CT54" s="38"/>
      <c r="CU54" s="38"/>
      <c r="CV54" s="38"/>
      <c r="CW54" s="38"/>
      <c r="CX54" s="38"/>
      <c r="CY54" s="38"/>
      <c r="CZ54" s="38"/>
      <c r="DA54" s="38"/>
      <c r="DB54" s="38"/>
      <c r="DC54" s="38"/>
      <c r="DD54" s="38"/>
      <c r="DE54" s="38"/>
      <c r="DF54" s="38"/>
      <c r="DG54" s="38"/>
      <c r="DH54" s="38"/>
      <c r="DI54" s="38"/>
      <c r="DJ54" s="38"/>
      <c r="DK54" s="38"/>
      <c r="DL54" s="38"/>
      <c r="DM54" s="38"/>
      <c r="DN54" s="38"/>
      <c r="DO54" s="38"/>
      <c r="DP54" s="38"/>
      <c r="DQ54" s="38"/>
      <c r="DR54" s="38"/>
      <c r="DS54" s="38"/>
      <c r="DT54" s="38"/>
      <c r="DU54" s="38"/>
      <c r="DV54" s="38"/>
      <c r="DW54" s="38"/>
      <c r="DX54" s="38"/>
      <c r="DY54" s="38"/>
      <c r="DZ54" s="38"/>
      <c r="EA54" s="38"/>
      <c r="EB54" s="38"/>
      <c r="EC54" s="38"/>
      <c r="ED54" s="38"/>
      <c r="EE54" s="38"/>
      <c r="EF54" s="38"/>
      <c r="EG54" s="38"/>
      <c r="EH54" s="38"/>
      <c r="EI54" s="38"/>
      <c r="EJ54" s="38"/>
      <c r="EK54" s="38"/>
      <c r="EL54" s="38"/>
      <c r="EM54" s="38"/>
      <c r="EN54" s="38"/>
      <c r="EO54" s="38"/>
      <c r="EP54" s="38"/>
      <c r="EQ54" s="38"/>
      <c r="ER54" s="38"/>
      <c r="ES54" s="38"/>
      <c r="ET54" s="38"/>
      <c r="EU54" s="38"/>
      <c r="EV54" s="38"/>
      <c r="EW54" s="38"/>
      <c r="EX54" s="38"/>
      <c r="EY54" s="38"/>
      <c r="EZ54" s="38"/>
      <c r="FA54" s="38"/>
      <c r="FB54" s="38"/>
      <c r="FC54" s="38"/>
      <c r="FD54" s="38"/>
      <c r="FE54" s="38"/>
      <c r="FF54" s="38"/>
      <c r="FG54" s="38"/>
      <c r="FH54" s="38"/>
      <c r="FI54" s="38"/>
      <c r="FJ54" s="38"/>
      <c r="FK54" s="38"/>
      <c r="FL54" s="38"/>
      <c r="FM54" s="38"/>
      <c r="FN54" s="38"/>
      <c r="FO54" s="38"/>
      <c r="FP54" s="38"/>
      <c r="FQ54" s="38"/>
      <c r="FR54" s="38"/>
      <c r="FS54" s="38"/>
      <c r="FT54" s="38"/>
      <c r="FU54" s="38"/>
      <c r="FV54" s="38"/>
      <c r="FW54" s="38"/>
      <c r="FX54" s="38"/>
      <c r="FY54" s="38"/>
      <c r="FZ54" s="38"/>
      <c r="GA54" s="38"/>
      <c r="GB54" s="38"/>
      <c r="GC54" s="38"/>
      <c r="GD54" s="38"/>
      <c r="GE54" s="38"/>
      <c r="GF54" s="38"/>
      <c r="GG54" s="38"/>
      <c r="GH54" s="38"/>
      <c r="GI54" s="38"/>
      <c r="GJ54" s="38"/>
      <c r="GK54" s="38"/>
      <c r="GL54" s="38"/>
      <c r="GM54" s="38"/>
      <c r="GN54" s="38"/>
      <c r="GO54" s="38"/>
      <c r="GP54" s="38"/>
      <c r="GQ54" s="38"/>
      <c r="GR54" s="38"/>
      <c r="GS54" s="38"/>
      <c r="GT54" s="38"/>
      <c r="GU54" s="38"/>
      <c r="GV54" s="38"/>
      <c r="GW54" s="38"/>
      <c r="GX54" s="38"/>
      <c r="GY54" s="38"/>
      <c r="GZ54" s="38"/>
      <c r="HA54" s="38"/>
      <c r="HB54" s="38"/>
      <c r="HC54" s="38"/>
      <c r="HD54" s="38"/>
      <c r="HE54" s="38"/>
    </row>
    <row r="55" spans="1:213" s="37" customFormat="1" ht="12">
      <c r="A55" s="38"/>
      <c r="B55" s="551" t="s">
        <v>8</v>
      </c>
      <c r="C55" s="44" t="s">
        <v>327</v>
      </c>
      <c r="D55" s="45"/>
      <c r="E55" s="45"/>
      <c r="G55" s="468">
        <f>+VI.Toilet!P114</f>
        <v>0</v>
      </c>
      <c r="H55" s="538">
        <f>+VI.Toilet!Q114</f>
        <v>0</v>
      </c>
      <c r="I55" s="539">
        <f>+VI.Toilet!R114</f>
        <v>0</v>
      </c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38"/>
      <c r="BR55" s="38"/>
      <c r="BS55" s="38"/>
      <c r="BT55" s="38"/>
      <c r="BU55" s="38"/>
      <c r="BV55" s="38"/>
      <c r="BW55" s="38"/>
      <c r="BX55" s="38"/>
      <c r="BY55" s="38"/>
      <c r="BZ55" s="38"/>
      <c r="CA55" s="38"/>
      <c r="CB55" s="38"/>
      <c r="CC55" s="38"/>
      <c r="CD55" s="38"/>
      <c r="CE55" s="38"/>
      <c r="CF55" s="38"/>
      <c r="CG55" s="38"/>
      <c r="CH55" s="38"/>
      <c r="CI55" s="38"/>
      <c r="CJ55" s="38"/>
      <c r="CK55" s="38"/>
      <c r="CL55" s="38"/>
      <c r="CM55" s="38"/>
      <c r="CN55" s="38"/>
      <c r="CO55" s="38"/>
      <c r="CP55" s="38"/>
      <c r="CQ55" s="38"/>
      <c r="CR55" s="38"/>
      <c r="CS55" s="38"/>
      <c r="CT55" s="38"/>
      <c r="CU55" s="38"/>
      <c r="CV55" s="38"/>
      <c r="CW55" s="38"/>
      <c r="CX55" s="38"/>
      <c r="CY55" s="38"/>
      <c r="CZ55" s="38"/>
      <c r="DA55" s="38"/>
      <c r="DB55" s="38"/>
      <c r="DC55" s="38"/>
      <c r="DD55" s="38"/>
      <c r="DE55" s="38"/>
      <c r="DF55" s="38"/>
      <c r="DG55" s="38"/>
      <c r="DH55" s="38"/>
      <c r="DI55" s="38"/>
      <c r="DJ55" s="38"/>
      <c r="DK55" s="38"/>
      <c r="DL55" s="38"/>
      <c r="DM55" s="38"/>
      <c r="DN55" s="38"/>
      <c r="DO55" s="38"/>
      <c r="DP55" s="38"/>
      <c r="DQ55" s="38"/>
      <c r="DR55" s="38"/>
      <c r="DS55" s="38"/>
      <c r="DT55" s="38"/>
      <c r="DU55" s="38"/>
      <c r="DV55" s="38"/>
      <c r="DW55" s="38"/>
      <c r="DX55" s="38"/>
      <c r="DY55" s="38"/>
      <c r="DZ55" s="38"/>
      <c r="EA55" s="38"/>
      <c r="EB55" s="38"/>
      <c r="EC55" s="38"/>
      <c r="ED55" s="38"/>
      <c r="EE55" s="38"/>
      <c r="EF55" s="38"/>
      <c r="EG55" s="38"/>
      <c r="EH55" s="38"/>
      <c r="EI55" s="38"/>
      <c r="EJ55" s="38"/>
      <c r="EK55" s="38"/>
      <c r="EL55" s="38"/>
      <c r="EM55" s="38"/>
      <c r="EN55" s="38"/>
      <c r="EO55" s="38"/>
      <c r="EP55" s="38"/>
      <c r="EQ55" s="38"/>
      <c r="ER55" s="38"/>
      <c r="ES55" s="38"/>
      <c r="ET55" s="38"/>
      <c r="EU55" s="38"/>
      <c r="EV55" s="38"/>
      <c r="EW55" s="38"/>
      <c r="EX55" s="38"/>
      <c r="EY55" s="38"/>
      <c r="EZ55" s="38"/>
      <c r="FA55" s="38"/>
      <c r="FB55" s="38"/>
      <c r="FC55" s="38"/>
      <c r="FD55" s="38"/>
      <c r="FE55" s="38"/>
      <c r="FF55" s="38"/>
      <c r="FG55" s="38"/>
      <c r="FH55" s="38"/>
      <c r="FI55" s="38"/>
      <c r="FJ55" s="38"/>
      <c r="FK55" s="38"/>
      <c r="FL55" s="38"/>
      <c r="FM55" s="38"/>
      <c r="FN55" s="38"/>
      <c r="FO55" s="38"/>
      <c r="FP55" s="38"/>
      <c r="FQ55" s="38"/>
      <c r="FR55" s="38"/>
      <c r="FS55" s="38"/>
      <c r="FT55" s="38"/>
      <c r="FU55" s="38"/>
      <c r="FV55" s="38"/>
      <c r="FW55" s="38"/>
      <c r="FX55" s="38"/>
      <c r="FY55" s="38"/>
      <c r="FZ55" s="38"/>
      <c r="GA55" s="38"/>
      <c r="GB55" s="38"/>
      <c r="GC55" s="38"/>
      <c r="GD55" s="38"/>
      <c r="GE55" s="38"/>
      <c r="GF55" s="38"/>
      <c r="GG55" s="38"/>
      <c r="GH55" s="38"/>
      <c r="GI55" s="38"/>
      <c r="GJ55" s="38"/>
      <c r="GK55" s="38"/>
      <c r="GL55" s="38"/>
      <c r="GM55" s="38"/>
      <c r="GN55" s="38"/>
      <c r="GO55" s="38"/>
      <c r="GP55" s="38"/>
      <c r="GQ55" s="38"/>
      <c r="GR55" s="38"/>
      <c r="GS55" s="38"/>
      <c r="GT55" s="38"/>
      <c r="GU55" s="38"/>
      <c r="GV55" s="38"/>
      <c r="GW55" s="38"/>
      <c r="GX55" s="38"/>
      <c r="GY55" s="38"/>
      <c r="GZ55" s="38"/>
      <c r="HA55" s="38"/>
      <c r="HB55" s="38"/>
      <c r="HC55" s="38"/>
      <c r="HD55" s="38"/>
      <c r="HE55" s="38"/>
    </row>
    <row r="56" spans="1:213" s="37" customFormat="1" ht="12">
      <c r="A56" s="38"/>
      <c r="B56" s="551"/>
      <c r="C56" s="44"/>
      <c r="D56" s="45"/>
      <c r="E56" s="45"/>
      <c r="G56" s="468"/>
      <c r="H56" s="538"/>
      <c r="I56" s="539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38"/>
      <c r="BO56" s="38"/>
      <c r="BP56" s="38"/>
      <c r="BQ56" s="38"/>
      <c r="BR56" s="38"/>
      <c r="BS56" s="38"/>
      <c r="BT56" s="38"/>
      <c r="BU56" s="38"/>
      <c r="BV56" s="38"/>
      <c r="BW56" s="38"/>
      <c r="BX56" s="38"/>
      <c r="BY56" s="38"/>
      <c r="BZ56" s="38"/>
      <c r="CA56" s="38"/>
      <c r="CB56" s="38"/>
      <c r="CC56" s="38"/>
      <c r="CD56" s="38"/>
      <c r="CE56" s="38"/>
      <c r="CF56" s="38"/>
      <c r="CG56" s="38"/>
      <c r="CH56" s="38"/>
      <c r="CI56" s="38"/>
      <c r="CJ56" s="38"/>
      <c r="CK56" s="38"/>
      <c r="CL56" s="38"/>
      <c r="CM56" s="38"/>
      <c r="CN56" s="38"/>
      <c r="CO56" s="38"/>
      <c r="CP56" s="38"/>
      <c r="CQ56" s="38"/>
      <c r="CR56" s="38"/>
      <c r="CS56" s="38"/>
      <c r="CT56" s="38"/>
      <c r="CU56" s="38"/>
      <c r="CV56" s="38"/>
      <c r="CW56" s="38"/>
      <c r="CX56" s="38"/>
      <c r="CY56" s="38"/>
      <c r="CZ56" s="38"/>
      <c r="DA56" s="38"/>
      <c r="DB56" s="38"/>
      <c r="DC56" s="38"/>
      <c r="DD56" s="38"/>
      <c r="DE56" s="38"/>
      <c r="DF56" s="38"/>
      <c r="DG56" s="38"/>
      <c r="DH56" s="38"/>
      <c r="DI56" s="38"/>
      <c r="DJ56" s="38"/>
      <c r="DK56" s="38"/>
      <c r="DL56" s="38"/>
      <c r="DM56" s="38"/>
      <c r="DN56" s="38"/>
      <c r="DO56" s="38"/>
      <c r="DP56" s="38"/>
      <c r="DQ56" s="38"/>
      <c r="DR56" s="38"/>
      <c r="DS56" s="38"/>
      <c r="DT56" s="38"/>
      <c r="DU56" s="38"/>
      <c r="DV56" s="38"/>
      <c r="DW56" s="38"/>
      <c r="DX56" s="38"/>
      <c r="DY56" s="38"/>
      <c r="DZ56" s="38"/>
      <c r="EA56" s="38"/>
      <c r="EB56" s="38"/>
      <c r="EC56" s="38"/>
      <c r="ED56" s="38"/>
      <c r="EE56" s="38"/>
      <c r="EF56" s="38"/>
      <c r="EG56" s="38"/>
      <c r="EH56" s="38"/>
      <c r="EI56" s="38"/>
      <c r="EJ56" s="38"/>
      <c r="EK56" s="38"/>
      <c r="EL56" s="38"/>
      <c r="EM56" s="38"/>
      <c r="EN56" s="38"/>
      <c r="EO56" s="38"/>
      <c r="EP56" s="38"/>
      <c r="EQ56" s="38"/>
      <c r="ER56" s="38"/>
      <c r="ES56" s="38"/>
      <c r="ET56" s="38"/>
      <c r="EU56" s="38"/>
      <c r="EV56" s="38"/>
      <c r="EW56" s="38"/>
      <c r="EX56" s="38"/>
      <c r="EY56" s="38"/>
      <c r="EZ56" s="38"/>
      <c r="FA56" s="38"/>
      <c r="FB56" s="38"/>
      <c r="FC56" s="38"/>
      <c r="FD56" s="38"/>
      <c r="FE56" s="38"/>
      <c r="FF56" s="38"/>
      <c r="FG56" s="38"/>
      <c r="FH56" s="38"/>
      <c r="FI56" s="38"/>
      <c r="FJ56" s="38"/>
      <c r="FK56" s="38"/>
      <c r="FL56" s="38"/>
      <c r="FM56" s="38"/>
      <c r="FN56" s="38"/>
      <c r="FO56" s="38"/>
      <c r="FP56" s="38"/>
      <c r="FQ56" s="38"/>
      <c r="FR56" s="38"/>
      <c r="FS56" s="38"/>
      <c r="FT56" s="38"/>
      <c r="FU56" s="38"/>
      <c r="FV56" s="38"/>
      <c r="FW56" s="38"/>
      <c r="FX56" s="38"/>
      <c r="FY56" s="38"/>
      <c r="FZ56" s="38"/>
      <c r="GA56" s="38"/>
      <c r="GB56" s="38"/>
      <c r="GC56" s="38"/>
      <c r="GD56" s="38"/>
      <c r="GE56" s="38"/>
      <c r="GF56" s="38"/>
      <c r="GG56" s="38"/>
      <c r="GH56" s="38"/>
      <c r="GI56" s="38"/>
      <c r="GJ56" s="38"/>
      <c r="GK56" s="38"/>
      <c r="GL56" s="38"/>
      <c r="GM56" s="38"/>
      <c r="GN56" s="38"/>
      <c r="GO56" s="38"/>
      <c r="GP56" s="38"/>
      <c r="GQ56" s="38"/>
      <c r="GR56" s="38"/>
      <c r="GS56" s="38"/>
      <c r="GT56" s="38"/>
      <c r="GU56" s="38"/>
      <c r="GV56" s="38"/>
      <c r="GW56" s="38"/>
      <c r="GX56" s="38"/>
      <c r="GY56" s="38"/>
      <c r="GZ56" s="38"/>
      <c r="HA56" s="38"/>
      <c r="HB56" s="38"/>
      <c r="HC56" s="38"/>
      <c r="HD56" s="38"/>
      <c r="HE56" s="38"/>
    </row>
    <row r="57" spans="1:213" s="37" customFormat="1" ht="12">
      <c r="A57" s="38"/>
      <c r="B57" s="555"/>
      <c r="C57" s="52"/>
      <c r="D57" s="53"/>
      <c r="E57" s="53"/>
      <c r="F57" s="449" t="s">
        <v>391</v>
      </c>
      <c r="G57" s="679"/>
      <c r="H57" s="449"/>
      <c r="I57" s="543">
        <f>+I55</f>
        <v>0</v>
      </c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  <c r="BM57" s="38"/>
      <c r="BN57" s="38"/>
      <c r="BO57" s="38"/>
      <c r="BP57" s="38"/>
      <c r="BQ57" s="38"/>
      <c r="BR57" s="38"/>
      <c r="BS57" s="38"/>
      <c r="BT57" s="38"/>
      <c r="BU57" s="38"/>
      <c r="BV57" s="38"/>
      <c r="BW57" s="38"/>
      <c r="BX57" s="38"/>
      <c r="BY57" s="38"/>
      <c r="BZ57" s="38"/>
      <c r="CA57" s="38"/>
      <c r="CB57" s="38"/>
      <c r="CC57" s="38"/>
      <c r="CD57" s="38"/>
      <c r="CE57" s="38"/>
      <c r="CF57" s="38"/>
      <c r="CG57" s="38"/>
      <c r="CH57" s="38"/>
      <c r="CI57" s="38"/>
      <c r="CJ57" s="38"/>
      <c r="CK57" s="38"/>
      <c r="CL57" s="38"/>
      <c r="CM57" s="38"/>
      <c r="CN57" s="38"/>
      <c r="CO57" s="38"/>
      <c r="CP57" s="38"/>
      <c r="CQ57" s="38"/>
      <c r="CR57" s="38"/>
      <c r="CS57" s="38"/>
      <c r="CT57" s="38"/>
      <c r="CU57" s="38"/>
      <c r="CV57" s="38"/>
      <c r="CW57" s="38"/>
      <c r="CX57" s="38"/>
      <c r="CY57" s="38"/>
      <c r="CZ57" s="38"/>
      <c r="DA57" s="38"/>
      <c r="DB57" s="38"/>
      <c r="DC57" s="38"/>
      <c r="DD57" s="38"/>
      <c r="DE57" s="38"/>
      <c r="DF57" s="38"/>
      <c r="DG57" s="38"/>
      <c r="DH57" s="38"/>
      <c r="DI57" s="38"/>
      <c r="DJ57" s="38"/>
      <c r="DK57" s="38"/>
      <c r="DL57" s="38"/>
      <c r="DM57" s="38"/>
      <c r="DN57" s="38"/>
      <c r="DO57" s="38"/>
      <c r="DP57" s="38"/>
      <c r="DQ57" s="38"/>
      <c r="DR57" s="38"/>
      <c r="DS57" s="38"/>
      <c r="DT57" s="38"/>
      <c r="DU57" s="38"/>
      <c r="DV57" s="38"/>
      <c r="DW57" s="38"/>
      <c r="DX57" s="38"/>
      <c r="DY57" s="38"/>
      <c r="DZ57" s="38"/>
      <c r="EA57" s="38"/>
      <c r="EB57" s="38"/>
      <c r="EC57" s="38"/>
      <c r="ED57" s="38"/>
      <c r="EE57" s="38"/>
      <c r="EF57" s="38"/>
      <c r="EG57" s="38"/>
      <c r="EH57" s="38"/>
      <c r="EI57" s="38"/>
      <c r="EJ57" s="38"/>
      <c r="EK57" s="38"/>
      <c r="EL57" s="38"/>
      <c r="EM57" s="38"/>
      <c r="EN57" s="38"/>
      <c r="EO57" s="38"/>
      <c r="EP57" s="38"/>
      <c r="EQ57" s="38"/>
      <c r="ER57" s="38"/>
      <c r="ES57" s="38"/>
      <c r="ET57" s="38"/>
      <c r="EU57" s="38"/>
      <c r="EV57" s="38"/>
      <c r="EW57" s="38"/>
      <c r="EX57" s="38"/>
      <c r="EY57" s="38"/>
      <c r="EZ57" s="38"/>
      <c r="FA57" s="38"/>
      <c r="FB57" s="38"/>
      <c r="FC57" s="38"/>
      <c r="FD57" s="38"/>
      <c r="FE57" s="38"/>
      <c r="FF57" s="38"/>
      <c r="FG57" s="38"/>
      <c r="FH57" s="38"/>
      <c r="FI57" s="38"/>
      <c r="FJ57" s="38"/>
      <c r="FK57" s="38"/>
      <c r="FL57" s="38"/>
      <c r="FM57" s="38"/>
      <c r="FN57" s="38"/>
      <c r="FO57" s="38"/>
      <c r="FP57" s="38"/>
      <c r="FQ57" s="38"/>
      <c r="FR57" s="38"/>
      <c r="FS57" s="38"/>
      <c r="FT57" s="38"/>
      <c r="FU57" s="38"/>
      <c r="FV57" s="38"/>
      <c r="FW57" s="38"/>
      <c r="FX57" s="38"/>
      <c r="FY57" s="38"/>
      <c r="FZ57" s="38"/>
      <c r="GA57" s="38"/>
      <c r="GB57" s="38"/>
      <c r="GC57" s="38"/>
      <c r="GD57" s="38"/>
      <c r="GE57" s="38"/>
      <c r="GF57" s="38"/>
      <c r="GG57" s="38"/>
      <c r="GH57" s="38"/>
      <c r="GI57" s="38"/>
      <c r="GJ57" s="38"/>
      <c r="GK57" s="38"/>
      <c r="GL57" s="38"/>
      <c r="GM57" s="38"/>
      <c r="GN57" s="38"/>
      <c r="GO57" s="38"/>
      <c r="GP57" s="38"/>
      <c r="GQ57" s="38"/>
      <c r="GR57" s="38"/>
      <c r="GS57" s="38"/>
      <c r="GT57" s="38"/>
      <c r="GU57" s="38"/>
      <c r="GV57" s="38"/>
      <c r="GW57" s="38"/>
      <c r="GX57" s="38"/>
      <c r="GY57" s="38"/>
      <c r="GZ57" s="38"/>
      <c r="HA57" s="38"/>
      <c r="HB57" s="38"/>
      <c r="HC57" s="38"/>
      <c r="HD57" s="38"/>
      <c r="HE57" s="38"/>
    </row>
    <row r="58" spans="1:213" s="37" customFormat="1" ht="12">
      <c r="A58" s="38"/>
      <c r="B58" s="551"/>
      <c r="C58" s="44"/>
      <c r="D58" s="45"/>
      <c r="E58" s="45"/>
      <c r="G58" s="468"/>
      <c r="H58" s="538"/>
      <c r="I58" s="539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  <c r="BK58" s="38"/>
      <c r="BL58" s="38"/>
      <c r="BM58" s="38"/>
      <c r="BN58" s="38"/>
      <c r="BO58" s="38"/>
      <c r="BP58" s="38"/>
      <c r="BQ58" s="38"/>
      <c r="BR58" s="38"/>
      <c r="BS58" s="38"/>
      <c r="BT58" s="38"/>
      <c r="BU58" s="38"/>
      <c r="BV58" s="38"/>
      <c r="BW58" s="38"/>
      <c r="BX58" s="38"/>
      <c r="BY58" s="38"/>
      <c r="BZ58" s="38"/>
      <c r="CA58" s="38"/>
      <c r="CB58" s="38"/>
      <c r="CC58" s="38"/>
      <c r="CD58" s="38"/>
      <c r="CE58" s="38"/>
      <c r="CF58" s="38"/>
      <c r="CG58" s="38"/>
      <c r="CH58" s="38"/>
      <c r="CI58" s="38"/>
      <c r="CJ58" s="38"/>
      <c r="CK58" s="38"/>
      <c r="CL58" s="38"/>
      <c r="CM58" s="38"/>
      <c r="CN58" s="38"/>
      <c r="CO58" s="38"/>
      <c r="CP58" s="38"/>
      <c r="CQ58" s="38"/>
      <c r="CR58" s="38"/>
      <c r="CS58" s="38"/>
      <c r="CT58" s="38"/>
      <c r="CU58" s="38"/>
      <c r="CV58" s="38"/>
      <c r="CW58" s="38"/>
      <c r="CX58" s="38"/>
      <c r="CY58" s="38"/>
      <c r="CZ58" s="38"/>
      <c r="DA58" s="38"/>
      <c r="DB58" s="38"/>
      <c r="DC58" s="38"/>
      <c r="DD58" s="38"/>
      <c r="DE58" s="38"/>
      <c r="DF58" s="38"/>
      <c r="DG58" s="38"/>
      <c r="DH58" s="38"/>
      <c r="DI58" s="38"/>
      <c r="DJ58" s="38"/>
      <c r="DK58" s="38"/>
      <c r="DL58" s="38"/>
      <c r="DM58" s="38"/>
      <c r="DN58" s="38"/>
      <c r="DO58" s="38"/>
      <c r="DP58" s="38"/>
      <c r="DQ58" s="38"/>
      <c r="DR58" s="38"/>
      <c r="DS58" s="38"/>
      <c r="DT58" s="38"/>
      <c r="DU58" s="38"/>
      <c r="DV58" s="38"/>
      <c r="DW58" s="38"/>
      <c r="DX58" s="38"/>
      <c r="DY58" s="38"/>
      <c r="DZ58" s="38"/>
      <c r="EA58" s="38"/>
      <c r="EB58" s="38"/>
      <c r="EC58" s="38"/>
      <c r="ED58" s="38"/>
      <c r="EE58" s="38"/>
      <c r="EF58" s="38"/>
      <c r="EG58" s="38"/>
      <c r="EH58" s="38"/>
      <c r="EI58" s="38"/>
      <c r="EJ58" s="38"/>
      <c r="EK58" s="38"/>
      <c r="EL58" s="38"/>
      <c r="EM58" s="38"/>
      <c r="EN58" s="38"/>
      <c r="EO58" s="38"/>
      <c r="EP58" s="38"/>
      <c r="EQ58" s="38"/>
      <c r="ER58" s="38"/>
      <c r="ES58" s="38"/>
      <c r="ET58" s="38"/>
      <c r="EU58" s="38"/>
      <c r="EV58" s="38"/>
      <c r="EW58" s="38"/>
      <c r="EX58" s="38"/>
      <c r="EY58" s="38"/>
      <c r="EZ58" s="38"/>
      <c r="FA58" s="38"/>
      <c r="FB58" s="38"/>
      <c r="FC58" s="38"/>
      <c r="FD58" s="38"/>
      <c r="FE58" s="38"/>
      <c r="FF58" s="38"/>
      <c r="FG58" s="38"/>
      <c r="FH58" s="38"/>
      <c r="FI58" s="38"/>
      <c r="FJ58" s="38"/>
      <c r="FK58" s="38"/>
      <c r="FL58" s="38"/>
      <c r="FM58" s="38"/>
      <c r="FN58" s="38"/>
      <c r="FO58" s="38"/>
      <c r="FP58" s="38"/>
      <c r="FQ58" s="38"/>
      <c r="FR58" s="38"/>
      <c r="FS58" s="38"/>
      <c r="FT58" s="38"/>
      <c r="FU58" s="38"/>
      <c r="FV58" s="38"/>
      <c r="FW58" s="38"/>
      <c r="FX58" s="38"/>
      <c r="FY58" s="38"/>
      <c r="FZ58" s="38"/>
      <c r="GA58" s="38"/>
      <c r="GB58" s="38"/>
      <c r="GC58" s="38"/>
      <c r="GD58" s="38"/>
      <c r="GE58" s="38"/>
      <c r="GF58" s="38"/>
      <c r="GG58" s="38"/>
      <c r="GH58" s="38"/>
      <c r="GI58" s="38"/>
      <c r="GJ58" s="38"/>
      <c r="GK58" s="38"/>
      <c r="GL58" s="38"/>
      <c r="GM58" s="38"/>
      <c r="GN58" s="38"/>
      <c r="GO58" s="38"/>
      <c r="GP58" s="38"/>
      <c r="GQ58" s="38"/>
      <c r="GR58" s="38"/>
      <c r="GS58" s="38"/>
      <c r="GT58" s="38"/>
      <c r="GU58" s="38"/>
      <c r="GV58" s="38"/>
      <c r="GW58" s="38"/>
      <c r="GX58" s="38"/>
      <c r="GY58" s="38"/>
      <c r="GZ58" s="38"/>
      <c r="HA58" s="38"/>
      <c r="HB58" s="38"/>
      <c r="HC58" s="38"/>
      <c r="HD58" s="38"/>
      <c r="HE58" s="38"/>
    </row>
    <row r="59" spans="1:213" s="37" customFormat="1" ht="12" hidden="1">
      <c r="A59" s="38"/>
      <c r="B59" s="550" t="s">
        <v>392</v>
      </c>
      <c r="C59" s="41" t="s">
        <v>665</v>
      </c>
      <c r="D59" s="533"/>
      <c r="E59" s="534"/>
      <c r="F59" s="678"/>
      <c r="G59" s="680"/>
      <c r="H59" s="535"/>
      <c r="I59" s="545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  <c r="BM59" s="38"/>
      <c r="BN59" s="38"/>
      <c r="BO59" s="38"/>
      <c r="BP59" s="38"/>
      <c r="BQ59" s="38"/>
      <c r="BR59" s="38"/>
      <c r="BS59" s="38"/>
      <c r="BT59" s="38"/>
      <c r="BU59" s="38"/>
      <c r="BV59" s="38"/>
      <c r="BW59" s="38"/>
      <c r="BX59" s="38"/>
      <c r="BY59" s="38"/>
      <c r="BZ59" s="38"/>
      <c r="CA59" s="38"/>
      <c r="CB59" s="38"/>
      <c r="CC59" s="38"/>
      <c r="CD59" s="38"/>
      <c r="CE59" s="38"/>
      <c r="CF59" s="38"/>
      <c r="CG59" s="38"/>
      <c r="CH59" s="38"/>
      <c r="CI59" s="38"/>
      <c r="CJ59" s="38"/>
      <c r="CK59" s="38"/>
      <c r="CL59" s="38"/>
      <c r="CM59" s="38"/>
      <c r="CN59" s="38"/>
      <c r="CO59" s="38"/>
      <c r="CP59" s="38"/>
      <c r="CQ59" s="38"/>
      <c r="CR59" s="38"/>
      <c r="CS59" s="38"/>
      <c r="CT59" s="38"/>
      <c r="CU59" s="38"/>
      <c r="CV59" s="38"/>
      <c r="CW59" s="38"/>
      <c r="CX59" s="38"/>
      <c r="CY59" s="38"/>
      <c r="CZ59" s="38"/>
      <c r="DA59" s="38"/>
      <c r="DB59" s="38"/>
      <c r="DC59" s="38"/>
      <c r="DD59" s="38"/>
      <c r="DE59" s="38"/>
      <c r="DF59" s="38"/>
      <c r="DG59" s="38"/>
      <c r="DH59" s="38"/>
      <c r="DI59" s="38"/>
      <c r="DJ59" s="38"/>
      <c r="DK59" s="38"/>
      <c r="DL59" s="38"/>
      <c r="DM59" s="38"/>
      <c r="DN59" s="38"/>
      <c r="DO59" s="38"/>
      <c r="DP59" s="38"/>
      <c r="DQ59" s="38"/>
      <c r="DR59" s="38"/>
      <c r="DS59" s="38"/>
      <c r="DT59" s="38"/>
      <c r="DU59" s="38"/>
      <c r="DV59" s="38"/>
      <c r="DW59" s="38"/>
      <c r="DX59" s="38"/>
      <c r="DY59" s="38"/>
      <c r="DZ59" s="38"/>
      <c r="EA59" s="38"/>
      <c r="EB59" s="38"/>
      <c r="EC59" s="38"/>
      <c r="ED59" s="38"/>
      <c r="EE59" s="38"/>
      <c r="EF59" s="38"/>
      <c r="EG59" s="38"/>
      <c r="EH59" s="38"/>
      <c r="EI59" s="38"/>
      <c r="EJ59" s="38"/>
      <c r="EK59" s="38"/>
      <c r="EL59" s="38"/>
      <c r="EM59" s="38"/>
      <c r="EN59" s="38"/>
      <c r="EO59" s="38"/>
      <c r="EP59" s="38"/>
      <c r="EQ59" s="38"/>
      <c r="ER59" s="38"/>
      <c r="ES59" s="38"/>
      <c r="ET59" s="38"/>
      <c r="EU59" s="38"/>
      <c r="EV59" s="38"/>
      <c r="EW59" s="38"/>
      <c r="EX59" s="38"/>
      <c r="EY59" s="38"/>
      <c r="EZ59" s="38"/>
      <c r="FA59" s="38"/>
      <c r="FB59" s="38"/>
      <c r="FC59" s="38"/>
      <c r="FD59" s="38"/>
      <c r="FE59" s="38"/>
      <c r="FF59" s="38"/>
      <c r="FG59" s="38"/>
      <c r="FH59" s="38"/>
      <c r="FI59" s="38"/>
      <c r="FJ59" s="38"/>
      <c r="FK59" s="38"/>
      <c r="FL59" s="38"/>
      <c r="FM59" s="38"/>
      <c r="FN59" s="38"/>
      <c r="FO59" s="38"/>
      <c r="FP59" s="38"/>
      <c r="FQ59" s="38"/>
      <c r="FR59" s="38"/>
      <c r="FS59" s="38"/>
      <c r="FT59" s="38"/>
      <c r="FU59" s="38"/>
      <c r="FV59" s="38"/>
      <c r="FW59" s="38"/>
      <c r="FX59" s="38"/>
      <c r="FY59" s="38"/>
      <c r="FZ59" s="38"/>
      <c r="GA59" s="38"/>
      <c r="GB59" s="38"/>
      <c r="GC59" s="38"/>
      <c r="GD59" s="38"/>
      <c r="GE59" s="38"/>
      <c r="GF59" s="38"/>
      <c r="GG59" s="38"/>
      <c r="GH59" s="38"/>
      <c r="GI59" s="38"/>
      <c r="GJ59" s="38"/>
      <c r="GK59" s="38"/>
      <c r="GL59" s="38"/>
      <c r="GM59" s="38"/>
      <c r="GN59" s="38"/>
      <c r="GO59" s="38"/>
      <c r="GP59" s="38"/>
      <c r="GQ59" s="38"/>
      <c r="GR59" s="38"/>
      <c r="GS59" s="38"/>
      <c r="GT59" s="38"/>
      <c r="GU59" s="38"/>
      <c r="GV59" s="38"/>
      <c r="GW59" s="38"/>
      <c r="GX59" s="38"/>
      <c r="GY59" s="38"/>
      <c r="GZ59" s="38"/>
      <c r="HA59" s="38"/>
      <c r="HB59" s="38"/>
      <c r="HC59" s="38"/>
      <c r="HD59" s="38"/>
      <c r="HE59" s="38"/>
    </row>
    <row r="60" spans="1:213" s="37" customFormat="1" ht="12" hidden="1">
      <c r="A60" s="38"/>
      <c r="B60" s="551"/>
      <c r="C60" s="44"/>
      <c r="D60" s="45"/>
      <c r="E60" s="45"/>
      <c r="G60" s="468"/>
      <c r="H60" s="538"/>
      <c r="I60" s="539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  <c r="BI60" s="38"/>
      <c r="BJ60" s="38"/>
      <c r="BK60" s="38"/>
      <c r="BL60" s="38"/>
      <c r="BM60" s="38"/>
      <c r="BN60" s="38"/>
      <c r="BO60" s="38"/>
      <c r="BP60" s="38"/>
      <c r="BQ60" s="38"/>
      <c r="BR60" s="38"/>
      <c r="BS60" s="38"/>
      <c r="BT60" s="38"/>
      <c r="BU60" s="38"/>
      <c r="BV60" s="38"/>
      <c r="BW60" s="38"/>
      <c r="BX60" s="38"/>
      <c r="BY60" s="38"/>
      <c r="BZ60" s="38"/>
      <c r="CA60" s="38"/>
      <c r="CB60" s="38"/>
      <c r="CC60" s="38"/>
      <c r="CD60" s="38"/>
      <c r="CE60" s="38"/>
      <c r="CF60" s="38"/>
      <c r="CG60" s="38"/>
      <c r="CH60" s="38"/>
      <c r="CI60" s="38"/>
      <c r="CJ60" s="38"/>
      <c r="CK60" s="38"/>
      <c r="CL60" s="38"/>
      <c r="CM60" s="38"/>
      <c r="CN60" s="38"/>
      <c r="CO60" s="38"/>
      <c r="CP60" s="38"/>
      <c r="CQ60" s="38"/>
      <c r="CR60" s="38"/>
      <c r="CS60" s="38"/>
      <c r="CT60" s="38"/>
      <c r="CU60" s="38"/>
      <c r="CV60" s="38"/>
      <c r="CW60" s="38"/>
      <c r="CX60" s="38"/>
      <c r="CY60" s="38"/>
      <c r="CZ60" s="38"/>
      <c r="DA60" s="38"/>
      <c r="DB60" s="38"/>
      <c r="DC60" s="38"/>
      <c r="DD60" s="38"/>
      <c r="DE60" s="38"/>
      <c r="DF60" s="38"/>
      <c r="DG60" s="38"/>
      <c r="DH60" s="38"/>
      <c r="DI60" s="38"/>
      <c r="DJ60" s="38"/>
      <c r="DK60" s="38"/>
      <c r="DL60" s="38"/>
      <c r="DM60" s="38"/>
      <c r="DN60" s="38"/>
      <c r="DO60" s="38"/>
      <c r="DP60" s="38"/>
      <c r="DQ60" s="38"/>
      <c r="DR60" s="38"/>
      <c r="DS60" s="38"/>
      <c r="DT60" s="38"/>
      <c r="DU60" s="38"/>
      <c r="DV60" s="38"/>
      <c r="DW60" s="38"/>
      <c r="DX60" s="38"/>
      <c r="DY60" s="38"/>
      <c r="DZ60" s="38"/>
      <c r="EA60" s="38"/>
      <c r="EB60" s="38"/>
      <c r="EC60" s="38"/>
      <c r="ED60" s="38"/>
      <c r="EE60" s="38"/>
      <c r="EF60" s="38"/>
      <c r="EG60" s="38"/>
      <c r="EH60" s="38"/>
      <c r="EI60" s="38"/>
      <c r="EJ60" s="38"/>
      <c r="EK60" s="38"/>
      <c r="EL60" s="38"/>
      <c r="EM60" s="38"/>
      <c r="EN60" s="38"/>
      <c r="EO60" s="38"/>
      <c r="EP60" s="38"/>
      <c r="EQ60" s="38"/>
      <c r="ER60" s="38"/>
      <c r="ES60" s="38"/>
      <c r="ET60" s="38"/>
      <c r="EU60" s="38"/>
      <c r="EV60" s="38"/>
      <c r="EW60" s="38"/>
      <c r="EX60" s="38"/>
      <c r="EY60" s="38"/>
      <c r="EZ60" s="38"/>
      <c r="FA60" s="38"/>
      <c r="FB60" s="38"/>
      <c r="FC60" s="38"/>
      <c r="FD60" s="38"/>
      <c r="FE60" s="38"/>
      <c r="FF60" s="38"/>
      <c r="FG60" s="38"/>
      <c r="FH60" s="38"/>
      <c r="FI60" s="38"/>
      <c r="FJ60" s="38"/>
      <c r="FK60" s="38"/>
      <c r="FL60" s="38"/>
      <c r="FM60" s="38"/>
      <c r="FN60" s="38"/>
      <c r="FO60" s="38"/>
      <c r="FP60" s="38"/>
      <c r="FQ60" s="38"/>
      <c r="FR60" s="38"/>
      <c r="FS60" s="38"/>
      <c r="FT60" s="38"/>
      <c r="FU60" s="38"/>
      <c r="FV60" s="38"/>
      <c r="FW60" s="38"/>
      <c r="FX60" s="38"/>
      <c r="FY60" s="38"/>
      <c r="FZ60" s="38"/>
      <c r="GA60" s="38"/>
      <c r="GB60" s="38"/>
      <c r="GC60" s="38"/>
      <c r="GD60" s="38"/>
      <c r="GE60" s="38"/>
      <c r="GF60" s="38"/>
      <c r="GG60" s="38"/>
      <c r="GH60" s="38"/>
      <c r="GI60" s="38"/>
      <c r="GJ60" s="38"/>
      <c r="GK60" s="38"/>
      <c r="GL60" s="38"/>
      <c r="GM60" s="38"/>
      <c r="GN60" s="38"/>
      <c r="GO60" s="38"/>
      <c r="GP60" s="38"/>
      <c r="GQ60" s="38"/>
      <c r="GR60" s="38"/>
      <c r="GS60" s="38"/>
      <c r="GT60" s="38"/>
      <c r="GU60" s="38"/>
      <c r="GV60" s="38"/>
      <c r="GW60" s="38"/>
      <c r="GX60" s="38"/>
      <c r="GY60" s="38"/>
      <c r="GZ60" s="38"/>
      <c r="HA60" s="38"/>
      <c r="HB60" s="38"/>
      <c r="HC60" s="38"/>
      <c r="HD60" s="38"/>
      <c r="HE60" s="38"/>
    </row>
    <row r="61" spans="1:213" s="37" customFormat="1" ht="25.8" hidden="1" customHeight="1">
      <c r="A61" s="38"/>
      <c r="B61" s="551" t="s">
        <v>8</v>
      </c>
      <c r="C61" s="611" t="str">
        <f>+'Other Works'!B11</f>
        <v>Pekerjaan Toilet / kamar mandi Ruang Direktur Utama (termasuk pekerjaan MEP)</v>
      </c>
      <c r="D61" s="612"/>
      <c r="E61" s="612"/>
      <c r="F61" s="612"/>
      <c r="G61" s="468">
        <f>+'Other Works'!K11</f>
        <v>0</v>
      </c>
      <c r="H61" s="546">
        <f>+'Other Works'!L11</f>
        <v>0</v>
      </c>
      <c r="I61" s="547">
        <f>+'Other Works'!M11</f>
        <v>0</v>
      </c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  <c r="BM61" s="38"/>
      <c r="BN61" s="38"/>
      <c r="BO61" s="38"/>
      <c r="BP61" s="38"/>
      <c r="BQ61" s="38"/>
      <c r="BR61" s="38"/>
      <c r="BS61" s="38"/>
      <c r="BT61" s="38"/>
      <c r="BU61" s="38"/>
      <c r="BV61" s="38"/>
      <c r="BW61" s="38"/>
      <c r="BX61" s="38"/>
      <c r="BY61" s="38"/>
      <c r="BZ61" s="38"/>
      <c r="CA61" s="38"/>
      <c r="CB61" s="38"/>
      <c r="CC61" s="38"/>
      <c r="CD61" s="38"/>
      <c r="CE61" s="38"/>
      <c r="CF61" s="38"/>
      <c r="CG61" s="38"/>
      <c r="CH61" s="38"/>
      <c r="CI61" s="38"/>
      <c r="CJ61" s="38"/>
      <c r="CK61" s="38"/>
      <c r="CL61" s="38"/>
      <c r="CM61" s="38"/>
      <c r="CN61" s="38"/>
      <c r="CO61" s="38"/>
      <c r="CP61" s="38"/>
      <c r="CQ61" s="38"/>
      <c r="CR61" s="38"/>
      <c r="CS61" s="38"/>
      <c r="CT61" s="38"/>
      <c r="CU61" s="38"/>
      <c r="CV61" s="38"/>
      <c r="CW61" s="38"/>
      <c r="CX61" s="38"/>
      <c r="CY61" s="38"/>
      <c r="CZ61" s="38"/>
      <c r="DA61" s="38"/>
      <c r="DB61" s="38"/>
      <c r="DC61" s="38"/>
      <c r="DD61" s="38"/>
      <c r="DE61" s="38"/>
      <c r="DF61" s="38"/>
      <c r="DG61" s="38"/>
      <c r="DH61" s="38"/>
      <c r="DI61" s="38"/>
      <c r="DJ61" s="38"/>
      <c r="DK61" s="38"/>
      <c r="DL61" s="38"/>
      <c r="DM61" s="38"/>
      <c r="DN61" s="38"/>
      <c r="DO61" s="38"/>
      <c r="DP61" s="38"/>
      <c r="DQ61" s="38"/>
      <c r="DR61" s="38"/>
      <c r="DS61" s="38"/>
      <c r="DT61" s="38"/>
      <c r="DU61" s="38"/>
      <c r="DV61" s="38"/>
      <c r="DW61" s="38"/>
      <c r="DX61" s="38"/>
      <c r="DY61" s="38"/>
      <c r="DZ61" s="38"/>
      <c r="EA61" s="38"/>
      <c r="EB61" s="38"/>
      <c r="EC61" s="38"/>
      <c r="ED61" s="38"/>
      <c r="EE61" s="38"/>
      <c r="EF61" s="38"/>
      <c r="EG61" s="38"/>
      <c r="EH61" s="38"/>
      <c r="EI61" s="38"/>
      <c r="EJ61" s="38"/>
      <c r="EK61" s="38"/>
      <c r="EL61" s="38"/>
      <c r="EM61" s="38"/>
      <c r="EN61" s="38"/>
      <c r="EO61" s="38"/>
      <c r="EP61" s="38"/>
      <c r="EQ61" s="38"/>
      <c r="ER61" s="38"/>
      <c r="ES61" s="38"/>
      <c r="ET61" s="38"/>
      <c r="EU61" s="38"/>
      <c r="EV61" s="38"/>
      <c r="EW61" s="38"/>
      <c r="EX61" s="38"/>
      <c r="EY61" s="38"/>
      <c r="EZ61" s="38"/>
      <c r="FA61" s="38"/>
      <c r="FB61" s="38"/>
      <c r="FC61" s="38"/>
      <c r="FD61" s="38"/>
      <c r="FE61" s="38"/>
      <c r="FF61" s="38"/>
      <c r="FG61" s="38"/>
      <c r="FH61" s="38"/>
      <c r="FI61" s="38"/>
      <c r="FJ61" s="38"/>
      <c r="FK61" s="38"/>
      <c r="FL61" s="38"/>
      <c r="FM61" s="38"/>
      <c r="FN61" s="38"/>
      <c r="FO61" s="38"/>
      <c r="FP61" s="38"/>
      <c r="FQ61" s="38"/>
      <c r="FR61" s="38"/>
      <c r="FS61" s="38"/>
      <c r="FT61" s="38"/>
      <c r="FU61" s="38"/>
      <c r="FV61" s="38"/>
      <c r="FW61" s="38"/>
      <c r="FX61" s="38"/>
      <c r="FY61" s="38"/>
      <c r="FZ61" s="38"/>
      <c r="GA61" s="38"/>
      <c r="GB61" s="38"/>
      <c r="GC61" s="38"/>
      <c r="GD61" s="38"/>
      <c r="GE61" s="38"/>
      <c r="GF61" s="38"/>
      <c r="GG61" s="38"/>
      <c r="GH61" s="38"/>
      <c r="GI61" s="38"/>
      <c r="GJ61" s="38"/>
      <c r="GK61" s="38"/>
      <c r="GL61" s="38"/>
      <c r="GM61" s="38"/>
      <c r="GN61" s="38"/>
      <c r="GO61" s="38"/>
      <c r="GP61" s="38"/>
      <c r="GQ61" s="38"/>
      <c r="GR61" s="38"/>
      <c r="GS61" s="38"/>
      <c r="GT61" s="38"/>
      <c r="GU61" s="38"/>
      <c r="GV61" s="38"/>
      <c r="GW61" s="38"/>
      <c r="GX61" s="38"/>
      <c r="GY61" s="38"/>
      <c r="GZ61" s="38"/>
      <c r="HA61" s="38"/>
      <c r="HB61" s="38"/>
      <c r="HC61" s="38"/>
      <c r="HD61" s="38"/>
      <c r="HE61" s="38"/>
    </row>
    <row r="62" spans="1:213" s="37" customFormat="1" ht="4.95" customHeight="1">
      <c r="A62" s="38"/>
      <c r="B62" s="551"/>
      <c r="C62" s="611"/>
      <c r="D62" s="612"/>
      <c r="E62" s="612"/>
      <c r="F62" s="612"/>
      <c r="G62" s="468"/>
      <c r="H62" s="546"/>
      <c r="I62" s="547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  <c r="BK62" s="38"/>
      <c r="BL62" s="38"/>
      <c r="BM62" s="38"/>
      <c r="BN62" s="38"/>
      <c r="BO62" s="38"/>
      <c r="BP62" s="38"/>
      <c r="BQ62" s="38"/>
      <c r="BR62" s="38"/>
      <c r="BS62" s="38"/>
      <c r="BT62" s="38"/>
      <c r="BU62" s="38"/>
      <c r="BV62" s="38"/>
      <c r="BW62" s="38"/>
      <c r="BX62" s="38"/>
      <c r="BY62" s="38"/>
      <c r="BZ62" s="38"/>
      <c r="CA62" s="38"/>
      <c r="CB62" s="38"/>
      <c r="CC62" s="38"/>
      <c r="CD62" s="38"/>
      <c r="CE62" s="38"/>
      <c r="CF62" s="38"/>
      <c r="CG62" s="38"/>
      <c r="CH62" s="38"/>
      <c r="CI62" s="38"/>
      <c r="CJ62" s="38"/>
      <c r="CK62" s="38"/>
      <c r="CL62" s="38"/>
      <c r="CM62" s="38"/>
      <c r="CN62" s="38"/>
      <c r="CO62" s="38"/>
      <c r="CP62" s="38"/>
      <c r="CQ62" s="38"/>
      <c r="CR62" s="38"/>
      <c r="CS62" s="38"/>
      <c r="CT62" s="38"/>
      <c r="CU62" s="38"/>
      <c r="CV62" s="38"/>
      <c r="CW62" s="38"/>
      <c r="CX62" s="38"/>
      <c r="CY62" s="38"/>
      <c r="CZ62" s="38"/>
      <c r="DA62" s="38"/>
      <c r="DB62" s="38"/>
      <c r="DC62" s="38"/>
      <c r="DD62" s="38"/>
      <c r="DE62" s="38"/>
      <c r="DF62" s="38"/>
      <c r="DG62" s="38"/>
      <c r="DH62" s="38"/>
      <c r="DI62" s="38"/>
      <c r="DJ62" s="38"/>
      <c r="DK62" s="38"/>
      <c r="DL62" s="38"/>
      <c r="DM62" s="38"/>
      <c r="DN62" s="38"/>
      <c r="DO62" s="38"/>
      <c r="DP62" s="38"/>
      <c r="DQ62" s="38"/>
      <c r="DR62" s="38"/>
      <c r="DS62" s="38"/>
      <c r="DT62" s="38"/>
      <c r="DU62" s="38"/>
      <c r="DV62" s="38"/>
      <c r="DW62" s="38"/>
      <c r="DX62" s="38"/>
      <c r="DY62" s="38"/>
      <c r="DZ62" s="38"/>
      <c r="EA62" s="38"/>
      <c r="EB62" s="38"/>
      <c r="EC62" s="38"/>
      <c r="ED62" s="38"/>
      <c r="EE62" s="38"/>
      <c r="EF62" s="38"/>
      <c r="EG62" s="38"/>
      <c r="EH62" s="38"/>
      <c r="EI62" s="38"/>
      <c r="EJ62" s="38"/>
      <c r="EK62" s="38"/>
      <c r="EL62" s="38"/>
      <c r="EM62" s="38"/>
      <c r="EN62" s="38"/>
      <c r="EO62" s="38"/>
      <c r="EP62" s="38"/>
      <c r="EQ62" s="38"/>
      <c r="ER62" s="38"/>
      <c r="ES62" s="38"/>
      <c r="ET62" s="38"/>
      <c r="EU62" s="38"/>
      <c r="EV62" s="38"/>
      <c r="EW62" s="38"/>
      <c r="EX62" s="38"/>
      <c r="EY62" s="38"/>
      <c r="EZ62" s="38"/>
      <c r="FA62" s="38"/>
      <c r="FB62" s="38"/>
      <c r="FC62" s="38"/>
      <c r="FD62" s="38"/>
      <c r="FE62" s="38"/>
      <c r="FF62" s="38"/>
      <c r="FG62" s="38"/>
      <c r="FH62" s="38"/>
      <c r="FI62" s="38"/>
      <c r="FJ62" s="38"/>
      <c r="FK62" s="38"/>
      <c r="FL62" s="38"/>
      <c r="FM62" s="38"/>
      <c r="FN62" s="38"/>
      <c r="FO62" s="38"/>
      <c r="FP62" s="38"/>
      <c r="FQ62" s="38"/>
      <c r="FR62" s="38"/>
      <c r="FS62" s="38"/>
      <c r="FT62" s="38"/>
      <c r="FU62" s="38"/>
      <c r="FV62" s="38"/>
      <c r="FW62" s="38"/>
      <c r="FX62" s="38"/>
      <c r="FY62" s="38"/>
      <c r="FZ62" s="38"/>
      <c r="GA62" s="38"/>
      <c r="GB62" s="38"/>
      <c r="GC62" s="38"/>
      <c r="GD62" s="38"/>
      <c r="GE62" s="38"/>
      <c r="GF62" s="38"/>
      <c r="GG62" s="38"/>
      <c r="GH62" s="38"/>
      <c r="GI62" s="38"/>
      <c r="GJ62" s="38"/>
      <c r="GK62" s="38"/>
      <c r="GL62" s="38"/>
      <c r="GM62" s="38"/>
      <c r="GN62" s="38"/>
      <c r="GO62" s="38"/>
      <c r="GP62" s="38"/>
      <c r="GQ62" s="38"/>
      <c r="GR62" s="38"/>
      <c r="GS62" s="38"/>
      <c r="GT62" s="38"/>
      <c r="GU62" s="38"/>
      <c r="GV62" s="38"/>
      <c r="GW62" s="38"/>
      <c r="GX62" s="38"/>
      <c r="GY62" s="38"/>
      <c r="GZ62" s="38"/>
      <c r="HA62" s="38"/>
      <c r="HB62" s="38"/>
      <c r="HC62" s="38"/>
      <c r="HD62" s="38"/>
      <c r="HE62" s="38"/>
    </row>
    <row r="63" spans="1:213" s="37" customFormat="1" ht="25.8" hidden="1" customHeight="1">
      <c r="A63" s="38"/>
      <c r="B63" s="551" t="s">
        <v>5</v>
      </c>
      <c r="C63" s="611" t="str">
        <f>+'Other Works'!B13</f>
        <v>Pekerjaan struktur tambah beam coring tangga (3 lantai)</v>
      </c>
      <c r="D63" s="612"/>
      <c r="E63" s="612"/>
      <c r="F63" s="612"/>
      <c r="G63" s="468"/>
      <c r="H63" s="546"/>
      <c r="I63" s="547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  <c r="BM63" s="38"/>
      <c r="BN63" s="38"/>
      <c r="BO63" s="38"/>
      <c r="BP63" s="38"/>
      <c r="BQ63" s="38"/>
      <c r="BR63" s="38"/>
      <c r="BS63" s="38"/>
      <c r="BT63" s="38"/>
      <c r="BU63" s="38"/>
      <c r="BV63" s="38"/>
      <c r="BW63" s="38"/>
      <c r="BX63" s="38"/>
      <c r="BY63" s="38"/>
      <c r="BZ63" s="38"/>
      <c r="CA63" s="38"/>
      <c r="CB63" s="38"/>
      <c r="CC63" s="38"/>
      <c r="CD63" s="38"/>
      <c r="CE63" s="38"/>
      <c r="CF63" s="38"/>
      <c r="CG63" s="38"/>
      <c r="CH63" s="38"/>
      <c r="CI63" s="38"/>
      <c r="CJ63" s="38"/>
      <c r="CK63" s="38"/>
      <c r="CL63" s="38"/>
      <c r="CM63" s="38"/>
      <c r="CN63" s="38"/>
      <c r="CO63" s="38"/>
      <c r="CP63" s="38"/>
      <c r="CQ63" s="38"/>
      <c r="CR63" s="38"/>
      <c r="CS63" s="38"/>
      <c r="CT63" s="38"/>
      <c r="CU63" s="38"/>
      <c r="CV63" s="38"/>
      <c r="CW63" s="38"/>
      <c r="CX63" s="38"/>
      <c r="CY63" s="38"/>
      <c r="CZ63" s="38"/>
      <c r="DA63" s="38"/>
      <c r="DB63" s="38"/>
      <c r="DC63" s="38"/>
      <c r="DD63" s="38"/>
      <c r="DE63" s="38"/>
      <c r="DF63" s="38"/>
      <c r="DG63" s="38"/>
      <c r="DH63" s="38"/>
      <c r="DI63" s="38"/>
      <c r="DJ63" s="38"/>
      <c r="DK63" s="38"/>
      <c r="DL63" s="38"/>
      <c r="DM63" s="38"/>
      <c r="DN63" s="38"/>
      <c r="DO63" s="38"/>
      <c r="DP63" s="38"/>
      <c r="DQ63" s="38"/>
      <c r="DR63" s="38"/>
      <c r="DS63" s="38"/>
      <c r="DT63" s="38"/>
      <c r="DU63" s="38"/>
      <c r="DV63" s="38"/>
      <c r="DW63" s="38"/>
      <c r="DX63" s="38"/>
      <c r="DY63" s="38"/>
      <c r="DZ63" s="38"/>
      <c r="EA63" s="38"/>
      <c r="EB63" s="38"/>
      <c r="EC63" s="38"/>
      <c r="ED63" s="38"/>
      <c r="EE63" s="38"/>
      <c r="EF63" s="38"/>
      <c r="EG63" s="38"/>
      <c r="EH63" s="38"/>
      <c r="EI63" s="38"/>
      <c r="EJ63" s="38"/>
      <c r="EK63" s="38"/>
      <c r="EL63" s="38"/>
      <c r="EM63" s="38"/>
      <c r="EN63" s="38"/>
      <c r="EO63" s="38"/>
      <c r="EP63" s="38"/>
      <c r="EQ63" s="38"/>
      <c r="ER63" s="38"/>
      <c r="ES63" s="38"/>
      <c r="ET63" s="38"/>
      <c r="EU63" s="38"/>
      <c r="EV63" s="38"/>
      <c r="EW63" s="38"/>
      <c r="EX63" s="38"/>
      <c r="EY63" s="38"/>
      <c r="EZ63" s="38"/>
      <c r="FA63" s="38"/>
      <c r="FB63" s="38"/>
      <c r="FC63" s="38"/>
      <c r="FD63" s="38"/>
      <c r="FE63" s="38"/>
      <c r="FF63" s="38"/>
      <c r="FG63" s="38"/>
      <c r="FH63" s="38"/>
      <c r="FI63" s="38"/>
      <c r="FJ63" s="38"/>
      <c r="FK63" s="38"/>
      <c r="FL63" s="38"/>
      <c r="FM63" s="38"/>
      <c r="FN63" s="38"/>
      <c r="FO63" s="38"/>
      <c r="FP63" s="38"/>
      <c r="FQ63" s="38"/>
      <c r="FR63" s="38"/>
      <c r="FS63" s="38"/>
      <c r="FT63" s="38"/>
      <c r="FU63" s="38"/>
      <c r="FV63" s="38"/>
      <c r="FW63" s="38"/>
      <c r="FX63" s="38"/>
      <c r="FY63" s="38"/>
      <c r="FZ63" s="38"/>
      <c r="GA63" s="38"/>
      <c r="GB63" s="38"/>
      <c r="GC63" s="38"/>
      <c r="GD63" s="38"/>
      <c r="GE63" s="38"/>
      <c r="GF63" s="38"/>
      <c r="GG63" s="38"/>
      <c r="GH63" s="38"/>
      <c r="GI63" s="38"/>
      <c r="GJ63" s="38"/>
      <c r="GK63" s="38"/>
      <c r="GL63" s="38"/>
      <c r="GM63" s="38"/>
      <c r="GN63" s="38"/>
      <c r="GO63" s="38"/>
      <c r="GP63" s="38"/>
      <c r="GQ63" s="38"/>
      <c r="GR63" s="38"/>
      <c r="GS63" s="38"/>
      <c r="GT63" s="38"/>
      <c r="GU63" s="38"/>
      <c r="GV63" s="38"/>
      <c r="GW63" s="38"/>
      <c r="GX63" s="38"/>
      <c r="GY63" s="38"/>
      <c r="GZ63" s="38"/>
      <c r="HA63" s="38"/>
      <c r="HB63" s="38"/>
      <c r="HC63" s="38"/>
      <c r="HD63" s="38"/>
      <c r="HE63" s="38"/>
    </row>
    <row r="64" spans="1:213" s="37" customFormat="1" ht="4.95" hidden="1" customHeight="1">
      <c r="A64" s="38"/>
      <c r="B64" s="551"/>
      <c r="C64" s="611"/>
      <c r="D64" s="612"/>
      <c r="E64" s="612"/>
      <c r="F64" s="612"/>
      <c r="G64" s="468"/>
      <c r="H64" s="546"/>
      <c r="I64" s="547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  <c r="BK64" s="38"/>
      <c r="BL64" s="38"/>
      <c r="BM64" s="38"/>
      <c r="BN64" s="38"/>
      <c r="BO64" s="38"/>
      <c r="BP64" s="38"/>
      <c r="BQ64" s="38"/>
      <c r="BR64" s="38"/>
      <c r="BS64" s="38"/>
      <c r="BT64" s="38"/>
      <c r="BU64" s="38"/>
      <c r="BV64" s="38"/>
      <c r="BW64" s="38"/>
      <c r="BX64" s="38"/>
      <c r="BY64" s="38"/>
      <c r="BZ64" s="38"/>
      <c r="CA64" s="38"/>
      <c r="CB64" s="38"/>
      <c r="CC64" s="38"/>
      <c r="CD64" s="38"/>
      <c r="CE64" s="38"/>
      <c r="CF64" s="38"/>
      <c r="CG64" s="38"/>
      <c r="CH64" s="38"/>
      <c r="CI64" s="38"/>
      <c r="CJ64" s="38"/>
      <c r="CK64" s="38"/>
      <c r="CL64" s="38"/>
      <c r="CM64" s="38"/>
      <c r="CN64" s="38"/>
      <c r="CO64" s="38"/>
      <c r="CP64" s="38"/>
      <c r="CQ64" s="38"/>
      <c r="CR64" s="38"/>
      <c r="CS64" s="38"/>
      <c r="CT64" s="38"/>
      <c r="CU64" s="38"/>
      <c r="CV64" s="38"/>
      <c r="CW64" s="38"/>
      <c r="CX64" s="38"/>
      <c r="CY64" s="38"/>
      <c r="CZ64" s="38"/>
      <c r="DA64" s="38"/>
      <c r="DB64" s="38"/>
      <c r="DC64" s="38"/>
      <c r="DD64" s="38"/>
      <c r="DE64" s="38"/>
      <c r="DF64" s="38"/>
      <c r="DG64" s="38"/>
      <c r="DH64" s="38"/>
      <c r="DI64" s="38"/>
      <c r="DJ64" s="38"/>
      <c r="DK64" s="38"/>
      <c r="DL64" s="38"/>
      <c r="DM64" s="38"/>
      <c r="DN64" s="38"/>
      <c r="DO64" s="38"/>
      <c r="DP64" s="38"/>
      <c r="DQ64" s="38"/>
      <c r="DR64" s="38"/>
      <c r="DS64" s="38"/>
      <c r="DT64" s="38"/>
      <c r="DU64" s="38"/>
      <c r="DV64" s="38"/>
      <c r="DW64" s="38"/>
      <c r="DX64" s="38"/>
      <c r="DY64" s="38"/>
      <c r="DZ64" s="38"/>
      <c r="EA64" s="38"/>
      <c r="EB64" s="38"/>
      <c r="EC64" s="38"/>
      <c r="ED64" s="38"/>
      <c r="EE64" s="38"/>
      <c r="EF64" s="38"/>
      <c r="EG64" s="38"/>
      <c r="EH64" s="38"/>
      <c r="EI64" s="38"/>
      <c r="EJ64" s="38"/>
      <c r="EK64" s="38"/>
      <c r="EL64" s="38"/>
      <c r="EM64" s="38"/>
      <c r="EN64" s="38"/>
      <c r="EO64" s="38"/>
      <c r="EP64" s="38"/>
      <c r="EQ64" s="38"/>
      <c r="ER64" s="38"/>
      <c r="ES64" s="38"/>
      <c r="ET64" s="38"/>
      <c r="EU64" s="38"/>
      <c r="EV64" s="38"/>
      <c r="EW64" s="38"/>
      <c r="EX64" s="38"/>
      <c r="EY64" s="38"/>
      <c r="EZ64" s="38"/>
      <c r="FA64" s="38"/>
      <c r="FB64" s="38"/>
      <c r="FC64" s="38"/>
      <c r="FD64" s="38"/>
      <c r="FE64" s="38"/>
      <c r="FF64" s="38"/>
      <c r="FG64" s="38"/>
      <c r="FH64" s="38"/>
      <c r="FI64" s="38"/>
      <c r="FJ64" s="38"/>
      <c r="FK64" s="38"/>
      <c r="FL64" s="38"/>
      <c r="FM64" s="38"/>
      <c r="FN64" s="38"/>
      <c r="FO64" s="38"/>
      <c r="FP64" s="38"/>
      <c r="FQ64" s="38"/>
      <c r="FR64" s="38"/>
      <c r="FS64" s="38"/>
      <c r="FT64" s="38"/>
      <c r="FU64" s="38"/>
      <c r="FV64" s="38"/>
      <c r="FW64" s="38"/>
      <c r="FX64" s="38"/>
      <c r="FY64" s="38"/>
      <c r="FZ64" s="38"/>
      <c r="GA64" s="38"/>
      <c r="GB64" s="38"/>
      <c r="GC64" s="38"/>
      <c r="GD64" s="38"/>
      <c r="GE64" s="38"/>
      <c r="GF64" s="38"/>
      <c r="GG64" s="38"/>
      <c r="GH64" s="38"/>
      <c r="GI64" s="38"/>
      <c r="GJ64" s="38"/>
      <c r="GK64" s="38"/>
      <c r="GL64" s="38"/>
      <c r="GM64" s="38"/>
      <c r="GN64" s="38"/>
      <c r="GO64" s="38"/>
      <c r="GP64" s="38"/>
      <c r="GQ64" s="38"/>
      <c r="GR64" s="38"/>
      <c r="GS64" s="38"/>
      <c r="GT64" s="38"/>
      <c r="GU64" s="38"/>
      <c r="GV64" s="38"/>
      <c r="GW64" s="38"/>
      <c r="GX64" s="38"/>
      <c r="GY64" s="38"/>
      <c r="GZ64" s="38"/>
      <c r="HA64" s="38"/>
      <c r="HB64" s="38"/>
      <c r="HC64" s="38"/>
      <c r="HD64" s="38"/>
      <c r="HE64" s="38"/>
    </row>
    <row r="65" spans="1:213" s="37" customFormat="1" ht="25.8" hidden="1" customHeight="1">
      <c r="A65" s="38"/>
      <c r="B65" s="551" t="s">
        <v>54</v>
      </c>
      <c r="C65" s="611" t="str">
        <f>+'Other Works'!B15</f>
        <v>Pekerjaan struktur tambah beam balkon auditorium dan railing balkon (lantai 2)</v>
      </c>
      <c r="D65" s="612"/>
      <c r="E65" s="612"/>
      <c r="F65" s="612"/>
      <c r="G65" s="468"/>
      <c r="H65" s="546"/>
      <c r="I65" s="547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  <c r="BM65" s="38"/>
      <c r="BN65" s="38"/>
      <c r="BO65" s="38"/>
      <c r="BP65" s="38"/>
      <c r="BQ65" s="38"/>
      <c r="BR65" s="38"/>
      <c r="BS65" s="38"/>
      <c r="BT65" s="38"/>
      <c r="BU65" s="38"/>
      <c r="BV65" s="38"/>
      <c r="BW65" s="38"/>
      <c r="BX65" s="38"/>
      <c r="BY65" s="38"/>
      <c r="BZ65" s="38"/>
      <c r="CA65" s="38"/>
      <c r="CB65" s="38"/>
      <c r="CC65" s="38"/>
      <c r="CD65" s="38"/>
      <c r="CE65" s="38"/>
      <c r="CF65" s="38"/>
      <c r="CG65" s="38"/>
      <c r="CH65" s="38"/>
      <c r="CI65" s="38"/>
      <c r="CJ65" s="38"/>
      <c r="CK65" s="38"/>
      <c r="CL65" s="38"/>
      <c r="CM65" s="38"/>
      <c r="CN65" s="38"/>
      <c r="CO65" s="38"/>
      <c r="CP65" s="38"/>
      <c r="CQ65" s="38"/>
      <c r="CR65" s="38"/>
      <c r="CS65" s="38"/>
      <c r="CT65" s="38"/>
      <c r="CU65" s="38"/>
      <c r="CV65" s="38"/>
      <c r="CW65" s="38"/>
      <c r="CX65" s="38"/>
      <c r="CY65" s="38"/>
      <c r="CZ65" s="38"/>
      <c r="DA65" s="38"/>
      <c r="DB65" s="38"/>
      <c r="DC65" s="38"/>
      <c r="DD65" s="38"/>
      <c r="DE65" s="38"/>
      <c r="DF65" s="38"/>
      <c r="DG65" s="38"/>
      <c r="DH65" s="38"/>
      <c r="DI65" s="38"/>
      <c r="DJ65" s="38"/>
      <c r="DK65" s="38"/>
      <c r="DL65" s="38"/>
      <c r="DM65" s="38"/>
      <c r="DN65" s="38"/>
      <c r="DO65" s="38"/>
      <c r="DP65" s="38"/>
      <c r="DQ65" s="38"/>
      <c r="DR65" s="38"/>
      <c r="DS65" s="38"/>
      <c r="DT65" s="38"/>
      <c r="DU65" s="38"/>
      <c r="DV65" s="38"/>
      <c r="DW65" s="38"/>
      <c r="DX65" s="38"/>
      <c r="DY65" s="38"/>
      <c r="DZ65" s="38"/>
      <c r="EA65" s="38"/>
      <c r="EB65" s="38"/>
      <c r="EC65" s="38"/>
      <c r="ED65" s="38"/>
      <c r="EE65" s="38"/>
      <c r="EF65" s="38"/>
      <c r="EG65" s="38"/>
      <c r="EH65" s="38"/>
      <c r="EI65" s="38"/>
      <c r="EJ65" s="38"/>
      <c r="EK65" s="38"/>
      <c r="EL65" s="38"/>
      <c r="EM65" s="38"/>
      <c r="EN65" s="38"/>
      <c r="EO65" s="38"/>
      <c r="EP65" s="38"/>
      <c r="EQ65" s="38"/>
      <c r="ER65" s="38"/>
      <c r="ES65" s="38"/>
      <c r="ET65" s="38"/>
      <c r="EU65" s="38"/>
      <c r="EV65" s="38"/>
      <c r="EW65" s="38"/>
      <c r="EX65" s="38"/>
      <c r="EY65" s="38"/>
      <c r="EZ65" s="38"/>
      <c r="FA65" s="38"/>
      <c r="FB65" s="38"/>
      <c r="FC65" s="38"/>
      <c r="FD65" s="38"/>
      <c r="FE65" s="38"/>
      <c r="FF65" s="38"/>
      <c r="FG65" s="38"/>
      <c r="FH65" s="38"/>
      <c r="FI65" s="38"/>
      <c r="FJ65" s="38"/>
      <c r="FK65" s="38"/>
      <c r="FL65" s="38"/>
      <c r="FM65" s="38"/>
      <c r="FN65" s="38"/>
      <c r="FO65" s="38"/>
      <c r="FP65" s="38"/>
      <c r="FQ65" s="38"/>
      <c r="FR65" s="38"/>
      <c r="FS65" s="38"/>
      <c r="FT65" s="38"/>
      <c r="FU65" s="38"/>
      <c r="FV65" s="38"/>
      <c r="FW65" s="38"/>
      <c r="FX65" s="38"/>
      <c r="FY65" s="38"/>
      <c r="FZ65" s="38"/>
      <c r="GA65" s="38"/>
      <c r="GB65" s="38"/>
      <c r="GC65" s="38"/>
      <c r="GD65" s="38"/>
      <c r="GE65" s="38"/>
      <c r="GF65" s="38"/>
      <c r="GG65" s="38"/>
      <c r="GH65" s="38"/>
      <c r="GI65" s="38"/>
      <c r="GJ65" s="38"/>
      <c r="GK65" s="38"/>
      <c r="GL65" s="38"/>
      <c r="GM65" s="38"/>
      <c r="GN65" s="38"/>
      <c r="GO65" s="38"/>
      <c r="GP65" s="38"/>
      <c r="GQ65" s="38"/>
      <c r="GR65" s="38"/>
      <c r="GS65" s="38"/>
      <c r="GT65" s="38"/>
      <c r="GU65" s="38"/>
      <c r="GV65" s="38"/>
      <c r="GW65" s="38"/>
      <c r="GX65" s="38"/>
      <c r="GY65" s="38"/>
      <c r="GZ65" s="38"/>
      <c r="HA65" s="38"/>
      <c r="HB65" s="38"/>
      <c r="HC65" s="38"/>
      <c r="HD65" s="38"/>
      <c r="HE65" s="38"/>
    </row>
    <row r="66" spans="1:213" s="37" customFormat="1" ht="4.95" hidden="1" customHeight="1">
      <c r="A66" s="38"/>
      <c r="B66" s="551"/>
      <c r="C66" s="611"/>
      <c r="D66" s="612"/>
      <c r="E66" s="612"/>
      <c r="F66" s="612"/>
      <c r="G66" s="468"/>
      <c r="H66" s="546"/>
      <c r="I66" s="547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  <c r="BK66" s="38"/>
      <c r="BL66" s="38"/>
      <c r="BM66" s="38"/>
      <c r="BN66" s="38"/>
      <c r="BO66" s="38"/>
      <c r="BP66" s="38"/>
      <c r="BQ66" s="38"/>
      <c r="BR66" s="38"/>
      <c r="BS66" s="38"/>
      <c r="BT66" s="38"/>
      <c r="BU66" s="38"/>
      <c r="BV66" s="38"/>
      <c r="BW66" s="38"/>
      <c r="BX66" s="38"/>
      <c r="BY66" s="38"/>
      <c r="BZ66" s="38"/>
      <c r="CA66" s="38"/>
      <c r="CB66" s="38"/>
      <c r="CC66" s="38"/>
      <c r="CD66" s="38"/>
      <c r="CE66" s="38"/>
      <c r="CF66" s="38"/>
      <c r="CG66" s="38"/>
      <c r="CH66" s="38"/>
      <c r="CI66" s="38"/>
      <c r="CJ66" s="38"/>
      <c r="CK66" s="38"/>
      <c r="CL66" s="38"/>
      <c r="CM66" s="38"/>
      <c r="CN66" s="38"/>
      <c r="CO66" s="38"/>
      <c r="CP66" s="38"/>
      <c r="CQ66" s="38"/>
      <c r="CR66" s="38"/>
      <c r="CS66" s="38"/>
      <c r="CT66" s="38"/>
      <c r="CU66" s="38"/>
      <c r="CV66" s="38"/>
      <c r="CW66" s="38"/>
      <c r="CX66" s="38"/>
      <c r="CY66" s="38"/>
      <c r="CZ66" s="38"/>
      <c r="DA66" s="38"/>
      <c r="DB66" s="38"/>
      <c r="DC66" s="38"/>
      <c r="DD66" s="38"/>
      <c r="DE66" s="38"/>
      <c r="DF66" s="38"/>
      <c r="DG66" s="38"/>
      <c r="DH66" s="38"/>
      <c r="DI66" s="38"/>
      <c r="DJ66" s="38"/>
      <c r="DK66" s="38"/>
      <c r="DL66" s="38"/>
      <c r="DM66" s="38"/>
      <c r="DN66" s="38"/>
      <c r="DO66" s="38"/>
      <c r="DP66" s="38"/>
      <c r="DQ66" s="38"/>
      <c r="DR66" s="38"/>
      <c r="DS66" s="38"/>
      <c r="DT66" s="38"/>
      <c r="DU66" s="38"/>
      <c r="DV66" s="38"/>
      <c r="DW66" s="38"/>
      <c r="DX66" s="38"/>
      <c r="DY66" s="38"/>
      <c r="DZ66" s="38"/>
      <c r="EA66" s="38"/>
      <c r="EB66" s="38"/>
      <c r="EC66" s="38"/>
      <c r="ED66" s="38"/>
      <c r="EE66" s="38"/>
      <c r="EF66" s="38"/>
      <c r="EG66" s="38"/>
      <c r="EH66" s="38"/>
      <c r="EI66" s="38"/>
      <c r="EJ66" s="38"/>
      <c r="EK66" s="38"/>
      <c r="EL66" s="38"/>
      <c r="EM66" s="38"/>
      <c r="EN66" s="38"/>
      <c r="EO66" s="38"/>
      <c r="EP66" s="38"/>
      <c r="EQ66" s="38"/>
      <c r="ER66" s="38"/>
      <c r="ES66" s="38"/>
      <c r="ET66" s="38"/>
      <c r="EU66" s="38"/>
      <c r="EV66" s="38"/>
      <c r="EW66" s="38"/>
      <c r="EX66" s="38"/>
      <c r="EY66" s="38"/>
      <c r="EZ66" s="38"/>
      <c r="FA66" s="38"/>
      <c r="FB66" s="38"/>
      <c r="FC66" s="38"/>
      <c r="FD66" s="38"/>
      <c r="FE66" s="38"/>
      <c r="FF66" s="38"/>
      <c r="FG66" s="38"/>
      <c r="FH66" s="38"/>
      <c r="FI66" s="38"/>
      <c r="FJ66" s="38"/>
      <c r="FK66" s="38"/>
      <c r="FL66" s="38"/>
      <c r="FM66" s="38"/>
      <c r="FN66" s="38"/>
      <c r="FO66" s="38"/>
      <c r="FP66" s="38"/>
      <c r="FQ66" s="38"/>
      <c r="FR66" s="38"/>
      <c r="FS66" s="38"/>
      <c r="FT66" s="38"/>
      <c r="FU66" s="38"/>
      <c r="FV66" s="38"/>
      <c r="FW66" s="38"/>
      <c r="FX66" s="38"/>
      <c r="FY66" s="38"/>
      <c r="FZ66" s="38"/>
      <c r="GA66" s="38"/>
      <c r="GB66" s="38"/>
      <c r="GC66" s="38"/>
      <c r="GD66" s="38"/>
      <c r="GE66" s="38"/>
      <c r="GF66" s="38"/>
      <c r="GG66" s="38"/>
      <c r="GH66" s="38"/>
      <c r="GI66" s="38"/>
      <c r="GJ66" s="38"/>
      <c r="GK66" s="38"/>
      <c r="GL66" s="38"/>
      <c r="GM66" s="38"/>
      <c r="GN66" s="38"/>
      <c r="GO66" s="38"/>
      <c r="GP66" s="38"/>
      <c r="GQ66" s="38"/>
      <c r="GR66" s="38"/>
      <c r="GS66" s="38"/>
      <c r="GT66" s="38"/>
      <c r="GU66" s="38"/>
      <c r="GV66" s="38"/>
      <c r="GW66" s="38"/>
      <c r="GX66" s="38"/>
      <c r="GY66" s="38"/>
      <c r="GZ66" s="38"/>
      <c r="HA66" s="38"/>
      <c r="HB66" s="38"/>
      <c r="HC66" s="38"/>
      <c r="HD66" s="38"/>
      <c r="HE66" s="38"/>
    </row>
    <row r="67" spans="1:213" s="37" customFormat="1" ht="25.8" hidden="1" customHeight="1">
      <c r="A67" s="38"/>
      <c r="B67" s="551" t="s">
        <v>55</v>
      </c>
      <c r="C67" s="611" t="str">
        <f>+'Other Works'!B17</f>
        <v>Pekerjaan tangga dengan baja (3 lantai), termasuk struktur tangga, trap tangga, railing tangga, cover tangga</v>
      </c>
      <c r="D67" s="612"/>
      <c r="E67" s="612"/>
      <c r="F67" s="612"/>
      <c r="G67" s="468"/>
      <c r="H67" s="546"/>
      <c r="I67" s="547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  <c r="BM67" s="38"/>
      <c r="BN67" s="38"/>
      <c r="BO67" s="38"/>
      <c r="BP67" s="38"/>
      <c r="BQ67" s="38"/>
      <c r="BR67" s="38"/>
      <c r="BS67" s="38"/>
      <c r="BT67" s="38"/>
      <c r="BU67" s="38"/>
      <c r="BV67" s="38"/>
      <c r="BW67" s="38"/>
      <c r="BX67" s="38"/>
      <c r="BY67" s="38"/>
      <c r="BZ67" s="38"/>
      <c r="CA67" s="38"/>
      <c r="CB67" s="38"/>
      <c r="CC67" s="38"/>
      <c r="CD67" s="38"/>
      <c r="CE67" s="38"/>
      <c r="CF67" s="38"/>
      <c r="CG67" s="38"/>
      <c r="CH67" s="38"/>
      <c r="CI67" s="38"/>
      <c r="CJ67" s="38"/>
      <c r="CK67" s="38"/>
      <c r="CL67" s="38"/>
      <c r="CM67" s="38"/>
      <c r="CN67" s="38"/>
      <c r="CO67" s="38"/>
      <c r="CP67" s="38"/>
      <c r="CQ67" s="38"/>
      <c r="CR67" s="38"/>
      <c r="CS67" s="38"/>
      <c r="CT67" s="38"/>
      <c r="CU67" s="38"/>
      <c r="CV67" s="38"/>
      <c r="CW67" s="38"/>
      <c r="CX67" s="38"/>
      <c r="CY67" s="38"/>
      <c r="CZ67" s="38"/>
      <c r="DA67" s="38"/>
      <c r="DB67" s="38"/>
      <c r="DC67" s="38"/>
      <c r="DD67" s="38"/>
      <c r="DE67" s="38"/>
      <c r="DF67" s="38"/>
      <c r="DG67" s="38"/>
      <c r="DH67" s="38"/>
      <c r="DI67" s="38"/>
      <c r="DJ67" s="38"/>
      <c r="DK67" s="38"/>
      <c r="DL67" s="38"/>
      <c r="DM67" s="38"/>
      <c r="DN67" s="38"/>
      <c r="DO67" s="38"/>
      <c r="DP67" s="38"/>
      <c r="DQ67" s="38"/>
      <c r="DR67" s="38"/>
      <c r="DS67" s="38"/>
      <c r="DT67" s="38"/>
      <c r="DU67" s="38"/>
      <c r="DV67" s="38"/>
      <c r="DW67" s="38"/>
      <c r="DX67" s="38"/>
      <c r="DY67" s="38"/>
      <c r="DZ67" s="38"/>
      <c r="EA67" s="38"/>
      <c r="EB67" s="38"/>
      <c r="EC67" s="38"/>
      <c r="ED67" s="38"/>
      <c r="EE67" s="38"/>
      <c r="EF67" s="38"/>
      <c r="EG67" s="38"/>
      <c r="EH67" s="38"/>
      <c r="EI67" s="38"/>
      <c r="EJ67" s="38"/>
      <c r="EK67" s="38"/>
      <c r="EL67" s="38"/>
      <c r="EM67" s="38"/>
      <c r="EN67" s="38"/>
      <c r="EO67" s="38"/>
      <c r="EP67" s="38"/>
      <c r="EQ67" s="38"/>
      <c r="ER67" s="38"/>
      <c r="ES67" s="38"/>
      <c r="ET67" s="38"/>
      <c r="EU67" s="38"/>
      <c r="EV67" s="38"/>
      <c r="EW67" s="38"/>
      <c r="EX67" s="38"/>
      <c r="EY67" s="38"/>
      <c r="EZ67" s="38"/>
      <c r="FA67" s="38"/>
      <c r="FB67" s="38"/>
      <c r="FC67" s="38"/>
      <c r="FD67" s="38"/>
      <c r="FE67" s="38"/>
      <c r="FF67" s="38"/>
      <c r="FG67" s="38"/>
      <c r="FH67" s="38"/>
      <c r="FI67" s="38"/>
      <c r="FJ67" s="38"/>
      <c r="FK67" s="38"/>
      <c r="FL67" s="38"/>
      <c r="FM67" s="38"/>
      <c r="FN67" s="38"/>
      <c r="FO67" s="38"/>
      <c r="FP67" s="38"/>
      <c r="FQ67" s="38"/>
      <c r="FR67" s="38"/>
      <c r="FS67" s="38"/>
      <c r="FT67" s="38"/>
      <c r="FU67" s="38"/>
      <c r="FV67" s="38"/>
      <c r="FW67" s="38"/>
      <c r="FX67" s="38"/>
      <c r="FY67" s="38"/>
      <c r="FZ67" s="38"/>
      <c r="GA67" s="38"/>
      <c r="GB67" s="38"/>
      <c r="GC67" s="38"/>
      <c r="GD67" s="38"/>
      <c r="GE67" s="38"/>
      <c r="GF67" s="38"/>
      <c r="GG67" s="38"/>
      <c r="GH67" s="38"/>
      <c r="GI67" s="38"/>
      <c r="GJ67" s="38"/>
      <c r="GK67" s="38"/>
      <c r="GL67" s="38"/>
      <c r="GM67" s="38"/>
      <c r="GN67" s="38"/>
      <c r="GO67" s="38"/>
      <c r="GP67" s="38"/>
      <c r="GQ67" s="38"/>
      <c r="GR67" s="38"/>
      <c r="GS67" s="38"/>
      <c r="GT67" s="38"/>
      <c r="GU67" s="38"/>
      <c r="GV67" s="38"/>
      <c r="GW67" s="38"/>
      <c r="GX67" s="38"/>
      <c r="GY67" s="38"/>
      <c r="GZ67" s="38"/>
      <c r="HA67" s="38"/>
      <c r="HB67" s="38"/>
      <c r="HC67" s="38"/>
      <c r="HD67" s="38"/>
      <c r="HE67" s="38"/>
    </row>
    <row r="68" spans="1:213" s="37" customFormat="1" ht="4.95" hidden="1" customHeight="1">
      <c r="A68" s="38"/>
      <c r="B68" s="551"/>
      <c r="C68" s="611"/>
      <c r="D68" s="612"/>
      <c r="E68" s="612"/>
      <c r="F68" s="612"/>
      <c r="G68" s="468"/>
      <c r="H68" s="546"/>
      <c r="I68" s="547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38"/>
      <c r="BR68" s="38"/>
      <c r="BS68" s="38"/>
      <c r="BT68" s="38"/>
      <c r="BU68" s="38"/>
      <c r="BV68" s="38"/>
      <c r="BW68" s="38"/>
      <c r="BX68" s="38"/>
      <c r="BY68" s="38"/>
      <c r="BZ68" s="38"/>
      <c r="CA68" s="38"/>
      <c r="CB68" s="38"/>
      <c r="CC68" s="38"/>
      <c r="CD68" s="38"/>
      <c r="CE68" s="38"/>
      <c r="CF68" s="38"/>
      <c r="CG68" s="38"/>
      <c r="CH68" s="38"/>
      <c r="CI68" s="38"/>
      <c r="CJ68" s="38"/>
      <c r="CK68" s="38"/>
      <c r="CL68" s="38"/>
      <c r="CM68" s="38"/>
      <c r="CN68" s="38"/>
      <c r="CO68" s="38"/>
      <c r="CP68" s="38"/>
      <c r="CQ68" s="38"/>
      <c r="CR68" s="38"/>
      <c r="CS68" s="38"/>
      <c r="CT68" s="38"/>
      <c r="CU68" s="38"/>
      <c r="CV68" s="38"/>
      <c r="CW68" s="38"/>
      <c r="CX68" s="38"/>
      <c r="CY68" s="38"/>
      <c r="CZ68" s="38"/>
      <c r="DA68" s="38"/>
      <c r="DB68" s="38"/>
      <c r="DC68" s="38"/>
      <c r="DD68" s="38"/>
      <c r="DE68" s="38"/>
      <c r="DF68" s="38"/>
      <c r="DG68" s="38"/>
      <c r="DH68" s="38"/>
      <c r="DI68" s="38"/>
      <c r="DJ68" s="38"/>
      <c r="DK68" s="38"/>
      <c r="DL68" s="38"/>
      <c r="DM68" s="38"/>
      <c r="DN68" s="38"/>
      <c r="DO68" s="38"/>
      <c r="DP68" s="38"/>
      <c r="DQ68" s="38"/>
      <c r="DR68" s="38"/>
      <c r="DS68" s="38"/>
      <c r="DT68" s="38"/>
      <c r="DU68" s="38"/>
      <c r="DV68" s="38"/>
      <c r="DW68" s="38"/>
      <c r="DX68" s="38"/>
      <c r="DY68" s="38"/>
      <c r="DZ68" s="38"/>
      <c r="EA68" s="38"/>
      <c r="EB68" s="38"/>
      <c r="EC68" s="38"/>
      <c r="ED68" s="38"/>
      <c r="EE68" s="38"/>
      <c r="EF68" s="38"/>
      <c r="EG68" s="38"/>
      <c r="EH68" s="38"/>
      <c r="EI68" s="38"/>
      <c r="EJ68" s="38"/>
      <c r="EK68" s="38"/>
      <c r="EL68" s="38"/>
      <c r="EM68" s="38"/>
      <c r="EN68" s="38"/>
      <c r="EO68" s="38"/>
      <c r="EP68" s="38"/>
      <c r="EQ68" s="38"/>
      <c r="ER68" s="38"/>
      <c r="ES68" s="38"/>
      <c r="ET68" s="38"/>
      <c r="EU68" s="38"/>
      <c r="EV68" s="38"/>
      <c r="EW68" s="38"/>
      <c r="EX68" s="38"/>
      <c r="EY68" s="38"/>
      <c r="EZ68" s="38"/>
      <c r="FA68" s="38"/>
      <c r="FB68" s="38"/>
      <c r="FC68" s="38"/>
      <c r="FD68" s="38"/>
      <c r="FE68" s="38"/>
      <c r="FF68" s="38"/>
      <c r="FG68" s="38"/>
      <c r="FH68" s="38"/>
      <c r="FI68" s="38"/>
      <c r="FJ68" s="38"/>
      <c r="FK68" s="38"/>
      <c r="FL68" s="38"/>
      <c r="FM68" s="38"/>
      <c r="FN68" s="38"/>
      <c r="FO68" s="38"/>
      <c r="FP68" s="38"/>
      <c r="FQ68" s="38"/>
      <c r="FR68" s="38"/>
      <c r="FS68" s="38"/>
      <c r="FT68" s="38"/>
      <c r="FU68" s="38"/>
      <c r="FV68" s="38"/>
      <c r="FW68" s="38"/>
      <c r="FX68" s="38"/>
      <c r="FY68" s="38"/>
      <c r="FZ68" s="38"/>
      <c r="GA68" s="38"/>
      <c r="GB68" s="38"/>
      <c r="GC68" s="38"/>
      <c r="GD68" s="38"/>
      <c r="GE68" s="38"/>
      <c r="GF68" s="38"/>
      <c r="GG68" s="38"/>
      <c r="GH68" s="38"/>
      <c r="GI68" s="38"/>
      <c r="GJ68" s="38"/>
      <c r="GK68" s="38"/>
      <c r="GL68" s="38"/>
      <c r="GM68" s="38"/>
      <c r="GN68" s="38"/>
      <c r="GO68" s="38"/>
      <c r="GP68" s="38"/>
      <c r="GQ68" s="38"/>
      <c r="GR68" s="38"/>
      <c r="GS68" s="38"/>
      <c r="GT68" s="38"/>
      <c r="GU68" s="38"/>
      <c r="GV68" s="38"/>
      <c r="GW68" s="38"/>
      <c r="GX68" s="38"/>
      <c r="GY68" s="38"/>
      <c r="GZ68" s="38"/>
      <c r="HA68" s="38"/>
      <c r="HB68" s="38"/>
      <c r="HC68" s="38"/>
      <c r="HD68" s="38"/>
      <c r="HE68" s="38"/>
    </row>
    <row r="69" spans="1:213" s="37" customFormat="1" ht="25.8" hidden="1" customHeight="1">
      <c r="A69" s="38"/>
      <c r="B69" s="551" t="s">
        <v>105</v>
      </c>
      <c r="C69" s="611" t="str">
        <f>+'Other Works'!B19</f>
        <v>Pekerjaan tambahan ruangan meeting di teras lantai 3</v>
      </c>
      <c r="D69" s="612"/>
      <c r="E69" s="612"/>
      <c r="F69" s="612"/>
      <c r="G69" s="468"/>
      <c r="H69" s="546"/>
      <c r="I69" s="547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  <c r="BM69" s="38"/>
      <c r="BN69" s="38"/>
      <c r="BO69" s="38"/>
      <c r="BP69" s="38"/>
      <c r="BQ69" s="38"/>
      <c r="BR69" s="38"/>
      <c r="BS69" s="38"/>
      <c r="BT69" s="38"/>
      <c r="BU69" s="38"/>
      <c r="BV69" s="38"/>
      <c r="BW69" s="38"/>
      <c r="BX69" s="38"/>
      <c r="BY69" s="38"/>
      <c r="BZ69" s="38"/>
      <c r="CA69" s="38"/>
      <c r="CB69" s="38"/>
      <c r="CC69" s="38"/>
      <c r="CD69" s="38"/>
      <c r="CE69" s="38"/>
      <c r="CF69" s="38"/>
      <c r="CG69" s="38"/>
      <c r="CH69" s="38"/>
      <c r="CI69" s="38"/>
      <c r="CJ69" s="38"/>
      <c r="CK69" s="38"/>
      <c r="CL69" s="38"/>
      <c r="CM69" s="38"/>
      <c r="CN69" s="38"/>
      <c r="CO69" s="38"/>
      <c r="CP69" s="38"/>
      <c r="CQ69" s="38"/>
      <c r="CR69" s="38"/>
      <c r="CS69" s="38"/>
      <c r="CT69" s="38"/>
      <c r="CU69" s="38"/>
      <c r="CV69" s="38"/>
      <c r="CW69" s="38"/>
      <c r="CX69" s="38"/>
      <c r="CY69" s="38"/>
      <c r="CZ69" s="38"/>
      <c r="DA69" s="38"/>
      <c r="DB69" s="38"/>
      <c r="DC69" s="38"/>
      <c r="DD69" s="38"/>
      <c r="DE69" s="38"/>
      <c r="DF69" s="38"/>
      <c r="DG69" s="38"/>
      <c r="DH69" s="38"/>
      <c r="DI69" s="38"/>
      <c r="DJ69" s="38"/>
      <c r="DK69" s="38"/>
      <c r="DL69" s="38"/>
      <c r="DM69" s="38"/>
      <c r="DN69" s="38"/>
      <c r="DO69" s="38"/>
      <c r="DP69" s="38"/>
      <c r="DQ69" s="38"/>
      <c r="DR69" s="38"/>
      <c r="DS69" s="38"/>
      <c r="DT69" s="38"/>
      <c r="DU69" s="38"/>
      <c r="DV69" s="38"/>
      <c r="DW69" s="38"/>
      <c r="DX69" s="38"/>
      <c r="DY69" s="38"/>
      <c r="DZ69" s="38"/>
      <c r="EA69" s="38"/>
      <c r="EB69" s="38"/>
      <c r="EC69" s="38"/>
      <c r="ED69" s="38"/>
      <c r="EE69" s="38"/>
      <c r="EF69" s="38"/>
      <c r="EG69" s="38"/>
      <c r="EH69" s="38"/>
      <c r="EI69" s="38"/>
      <c r="EJ69" s="38"/>
      <c r="EK69" s="38"/>
      <c r="EL69" s="38"/>
      <c r="EM69" s="38"/>
      <c r="EN69" s="38"/>
      <c r="EO69" s="38"/>
      <c r="EP69" s="38"/>
      <c r="EQ69" s="38"/>
      <c r="ER69" s="38"/>
      <c r="ES69" s="38"/>
      <c r="ET69" s="38"/>
      <c r="EU69" s="38"/>
      <c r="EV69" s="38"/>
      <c r="EW69" s="38"/>
      <c r="EX69" s="38"/>
      <c r="EY69" s="38"/>
      <c r="EZ69" s="38"/>
      <c r="FA69" s="38"/>
      <c r="FB69" s="38"/>
      <c r="FC69" s="38"/>
      <c r="FD69" s="38"/>
      <c r="FE69" s="38"/>
      <c r="FF69" s="38"/>
      <c r="FG69" s="38"/>
      <c r="FH69" s="38"/>
      <c r="FI69" s="38"/>
      <c r="FJ69" s="38"/>
      <c r="FK69" s="38"/>
      <c r="FL69" s="38"/>
      <c r="FM69" s="38"/>
      <c r="FN69" s="38"/>
      <c r="FO69" s="38"/>
      <c r="FP69" s="38"/>
      <c r="FQ69" s="38"/>
      <c r="FR69" s="38"/>
      <c r="FS69" s="38"/>
      <c r="FT69" s="38"/>
      <c r="FU69" s="38"/>
      <c r="FV69" s="38"/>
      <c r="FW69" s="38"/>
      <c r="FX69" s="38"/>
      <c r="FY69" s="38"/>
      <c r="FZ69" s="38"/>
      <c r="GA69" s="38"/>
      <c r="GB69" s="38"/>
      <c r="GC69" s="38"/>
      <c r="GD69" s="38"/>
      <c r="GE69" s="38"/>
      <c r="GF69" s="38"/>
      <c r="GG69" s="38"/>
      <c r="GH69" s="38"/>
      <c r="GI69" s="38"/>
      <c r="GJ69" s="38"/>
      <c r="GK69" s="38"/>
      <c r="GL69" s="38"/>
      <c r="GM69" s="38"/>
      <c r="GN69" s="38"/>
      <c r="GO69" s="38"/>
      <c r="GP69" s="38"/>
      <c r="GQ69" s="38"/>
      <c r="GR69" s="38"/>
      <c r="GS69" s="38"/>
      <c r="GT69" s="38"/>
      <c r="GU69" s="38"/>
      <c r="GV69" s="38"/>
      <c r="GW69" s="38"/>
      <c r="GX69" s="38"/>
      <c r="GY69" s="38"/>
      <c r="GZ69" s="38"/>
      <c r="HA69" s="38"/>
      <c r="HB69" s="38"/>
      <c r="HC69" s="38"/>
      <c r="HD69" s="38"/>
      <c r="HE69" s="38"/>
    </row>
    <row r="70" spans="1:213" s="37" customFormat="1" ht="4.95" hidden="1" customHeight="1">
      <c r="A70" s="38"/>
      <c r="B70" s="551"/>
      <c r="C70" s="611"/>
      <c r="D70" s="612"/>
      <c r="E70" s="612"/>
      <c r="F70" s="612"/>
      <c r="G70" s="468"/>
      <c r="H70" s="546"/>
      <c r="I70" s="547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  <c r="BM70" s="38"/>
      <c r="BN70" s="38"/>
      <c r="BO70" s="38"/>
      <c r="BP70" s="38"/>
      <c r="BQ70" s="38"/>
      <c r="BR70" s="38"/>
      <c r="BS70" s="38"/>
      <c r="BT70" s="38"/>
      <c r="BU70" s="38"/>
      <c r="BV70" s="38"/>
      <c r="BW70" s="38"/>
      <c r="BX70" s="38"/>
      <c r="BY70" s="38"/>
      <c r="BZ70" s="38"/>
      <c r="CA70" s="38"/>
      <c r="CB70" s="38"/>
      <c r="CC70" s="38"/>
      <c r="CD70" s="38"/>
      <c r="CE70" s="38"/>
      <c r="CF70" s="38"/>
      <c r="CG70" s="38"/>
      <c r="CH70" s="38"/>
      <c r="CI70" s="38"/>
      <c r="CJ70" s="38"/>
      <c r="CK70" s="38"/>
      <c r="CL70" s="38"/>
      <c r="CM70" s="38"/>
      <c r="CN70" s="38"/>
      <c r="CO70" s="38"/>
      <c r="CP70" s="38"/>
      <c r="CQ70" s="38"/>
      <c r="CR70" s="38"/>
      <c r="CS70" s="38"/>
      <c r="CT70" s="38"/>
      <c r="CU70" s="38"/>
      <c r="CV70" s="38"/>
      <c r="CW70" s="38"/>
      <c r="CX70" s="38"/>
      <c r="CY70" s="38"/>
      <c r="CZ70" s="38"/>
      <c r="DA70" s="38"/>
      <c r="DB70" s="38"/>
      <c r="DC70" s="38"/>
      <c r="DD70" s="38"/>
      <c r="DE70" s="38"/>
      <c r="DF70" s="38"/>
      <c r="DG70" s="38"/>
      <c r="DH70" s="38"/>
      <c r="DI70" s="38"/>
      <c r="DJ70" s="38"/>
      <c r="DK70" s="38"/>
      <c r="DL70" s="38"/>
      <c r="DM70" s="38"/>
      <c r="DN70" s="38"/>
      <c r="DO70" s="38"/>
      <c r="DP70" s="38"/>
      <c r="DQ70" s="38"/>
      <c r="DR70" s="38"/>
      <c r="DS70" s="38"/>
      <c r="DT70" s="38"/>
      <c r="DU70" s="38"/>
      <c r="DV70" s="38"/>
      <c r="DW70" s="38"/>
      <c r="DX70" s="38"/>
      <c r="DY70" s="38"/>
      <c r="DZ70" s="38"/>
      <c r="EA70" s="38"/>
      <c r="EB70" s="38"/>
      <c r="EC70" s="38"/>
      <c r="ED70" s="38"/>
      <c r="EE70" s="38"/>
      <c r="EF70" s="38"/>
      <c r="EG70" s="38"/>
      <c r="EH70" s="38"/>
      <c r="EI70" s="38"/>
      <c r="EJ70" s="38"/>
      <c r="EK70" s="38"/>
      <c r="EL70" s="38"/>
      <c r="EM70" s="38"/>
      <c r="EN70" s="38"/>
      <c r="EO70" s="38"/>
      <c r="EP70" s="38"/>
      <c r="EQ70" s="38"/>
      <c r="ER70" s="38"/>
      <c r="ES70" s="38"/>
      <c r="ET70" s="38"/>
      <c r="EU70" s="38"/>
      <c r="EV70" s="38"/>
      <c r="EW70" s="38"/>
      <c r="EX70" s="38"/>
      <c r="EY70" s="38"/>
      <c r="EZ70" s="38"/>
      <c r="FA70" s="38"/>
      <c r="FB70" s="38"/>
      <c r="FC70" s="38"/>
      <c r="FD70" s="38"/>
      <c r="FE70" s="38"/>
      <c r="FF70" s="38"/>
      <c r="FG70" s="38"/>
      <c r="FH70" s="38"/>
      <c r="FI70" s="38"/>
      <c r="FJ70" s="38"/>
      <c r="FK70" s="38"/>
      <c r="FL70" s="38"/>
      <c r="FM70" s="38"/>
      <c r="FN70" s="38"/>
      <c r="FO70" s="38"/>
      <c r="FP70" s="38"/>
      <c r="FQ70" s="38"/>
      <c r="FR70" s="38"/>
      <c r="FS70" s="38"/>
      <c r="FT70" s="38"/>
      <c r="FU70" s="38"/>
      <c r="FV70" s="38"/>
      <c r="FW70" s="38"/>
      <c r="FX70" s="38"/>
      <c r="FY70" s="38"/>
      <c r="FZ70" s="38"/>
      <c r="GA70" s="38"/>
      <c r="GB70" s="38"/>
      <c r="GC70" s="38"/>
      <c r="GD70" s="38"/>
      <c r="GE70" s="38"/>
      <c r="GF70" s="38"/>
      <c r="GG70" s="38"/>
      <c r="GH70" s="38"/>
      <c r="GI70" s="38"/>
      <c r="GJ70" s="38"/>
      <c r="GK70" s="38"/>
      <c r="GL70" s="38"/>
      <c r="GM70" s="38"/>
      <c r="GN70" s="38"/>
      <c r="GO70" s="38"/>
      <c r="GP70" s="38"/>
      <c r="GQ70" s="38"/>
      <c r="GR70" s="38"/>
      <c r="GS70" s="38"/>
      <c r="GT70" s="38"/>
      <c r="GU70" s="38"/>
      <c r="GV70" s="38"/>
      <c r="GW70" s="38"/>
      <c r="GX70" s="38"/>
      <c r="GY70" s="38"/>
      <c r="GZ70" s="38"/>
      <c r="HA70" s="38"/>
      <c r="HB70" s="38"/>
      <c r="HC70" s="38"/>
      <c r="HD70" s="38"/>
      <c r="HE70" s="38"/>
    </row>
    <row r="71" spans="1:213" s="37" customFormat="1" ht="25.8" hidden="1" customHeight="1">
      <c r="A71" s="38"/>
      <c r="B71" s="551" t="s">
        <v>311</v>
      </c>
      <c r="C71" s="611" t="str">
        <f>+'Other Works'!B21</f>
        <v>Pekerjaan landscape (hardscape dan softscape di teras lantai 3)</v>
      </c>
      <c r="D71" s="612"/>
      <c r="E71" s="612"/>
      <c r="F71" s="612"/>
      <c r="G71" s="468"/>
      <c r="H71" s="546"/>
      <c r="I71" s="547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8"/>
      <c r="BL71" s="38"/>
      <c r="BM71" s="38"/>
      <c r="BN71" s="38"/>
      <c r="BO71" s="38"/>
      <c r="BP71" s="38"/>
      <c r="BQ71" s="38"/>
      <c r="BR71" s="38"/>
      <c r="BS71" s="38"/>
      <c r="BT71" s="38"/>
      <c r="BU71" s="38"/>
      <c r="BV71" s="38"/>
      <c r="BW71" s="38"/>
      <c r="BX71" s="38"/>
      <c r="BY71" s="38"/>
      <c r="BZ71" s="38"/>
      <c r="CA71" s="38"/>
      <c r="CB71" s="38"/>
      <c r="CC71" s="38"/>
      <c r="CD71" s="38"/>
      <c r="CE71" s="38"/>
      <c r="CF71" s="38"/>
      <c r="CG71" s="38"/>
      <c r="CH71" s="38"/>
      <c r="CI71" s="38"/>
      <c r="CJ71" s="38"/>
      <c r="CK71" s="38"/>
      <c r="CL71" s="38"/>
      <c r="CM71" s="38"/>
      <c r="CN71" s="38"/>
      <c r="CO71" s="38"/>
      <c r="CP71" s="38"/>
      <c r="CQ71" s="38"/>
      <c r="CR71" s="38"/>
      <c r="CS71" s="38"/>
      <c r="CT71" s="38"/>
      <c r="CU71" s="38"/>
      <c r="CV71" s="38"/>
      <c r="CW71" s="38"/>
      <c r="CX71" s="38"/>
      <c r="CY71" s="38"/>
      <c r="CZ71" s="38"/>
      <c r="DA71" s="38"/>
      <c r="DB71" s="38"/>
      <c r="DC71" s="38"/>
      <c r="DD71" s="38"/>
      <c r="DE71" s="38"/>
      <c r="DF71" s="38"/>
      <c r="DG71" s="38"/>
      <c r="DH71" s="38"/>
      <c r="DI71" s="38"/>
      <c r="DJ71" s="38"/>
      <c r="DK71" s="38"/>
      <c r="DL71" s="38"/>
      <c r="DM71" s="38"/>
      <c r="DN71" s="38"/>
      <c r="DO71" s="38"/>
      <c r="DP71" s="38"/>
      <c r="DQ71" s="38"/>
      <c r="DR71" s="38"/>
      <c r="DS71" s="38"/>
      <c r="DT71" s="38"/>
      <c r="DU71" s="38"/>
      <c r="DV71" s="38"/>
      <c r="DW71" s="38"/>
      <c r="DX71" s="38"/>
      <c r="DY71" s="38"/>
      <c r="DZ71" s="38"/>
      <c r="EA71" s="38"/>
      <c r="EB71" s="38"/>
      <c r="EC71" s="38"/>
      <c r="ED71" s="38"/>
      <c r="EE71" s="38"/>
      <c r="EF71" s="38"/>
      <c r="EG71" s="38"/>
      <c r="EH71" s="38"/>
      <c r="EI71" s="38"/>
      <c r="EJ71" s="38"/>
      <c r="EK71" s="38"/>
      <c r="EL71" s="38"/>
      <c r="EM71" s="38"/>
      <c r="EN71" s="38"/>
      <c r="EO71" s="38"/>
      <c r="EP71" s="38"/>
      <c r="EQ71" s="38"/>
      <c r="ER71" s="38"/>
      <c r="ES71" s="38"/>
      <c r="ET71" s="38"/>
      <c r="EU71" s="38"/>
      <c r="EV71" s="38"/>
      <c r="EW71" s="38"/>
      <c r="EX71" s="38"/>
      <c r="EY71" s="38"/>
      <c r="EZ71" s="38"/>
      <c r="FA71" s="38"/>
      <c r="FB71" s="38"/>
      <c r="FC71" s="38"/>
      <c r="FD71" s="38"/>
      <c r="FE71" s="38"/>
      <c r="FF71" s="38"/>
      <c r="FG71" s="38"/>
      <c r="FH71" s="38"/>
      <c r="FI71" s="38"/>
      <c r="FJ71" s="38"/>
      <c r="FK71" s="38"/>
      <c r="FL71" s="38"/>
      <c r="FM71" s="38"/>
      <c r="FN71" s="38"/>
      <c r="FO71" s="38"/>
      <c r="FP71" s="38"/>
      <c r="FQ71" s="38"/>
      <c r="FR71" s="38"/>
      <c r="FS71" s="38"/>
      <c r="FT71" s="38"/>
      <c r="FU71" s="38"/>
      <c r="FV71" s="38"/>
      <c r="FW71" s="38"/>
      <c r="FX71" s="38"/>
      <c r="FY71" s="38"/>
      <c r="FZ71" s="38"/>
      <c r="GA71" s="38"/>
      <c r="GB71" s="38"/>
      <c r="GC71" s="38"/>
      <c r="GD71" s="38"/>
      <c r="GE71" s="38"/>
      <c r="GF71" s="38"/>
      <c r="GG71" s="38"/>
      <c r="GH71" s="38"/>
      <c r="GI71" s="38"/>
      <c r="GJ71" s="38"/>
      <c r="GK71" s="38"/>
      <c r="GL71" s="38"/>
      <c r="GM71" s="38"/>
      <c r="GN71" s="38"/>
      <c r="GO71" s="38"/>
      <c r="GP71" s="38"/>
      <c r="GQ71" s="38"/>
      <c r="GR71" s="38"/>
      <c r="GS71" s="38"/>
      <c r="GT71" s="38"/>
      <c r="GU71" s="38"/>
      <c r="GV71" s="38"/>
      <c r="GW71" s="38"/>
      <c r="GX71" s="38"/>
      <c r="GY71" s="38"/>
      <c r="GZ71" s="38"/>
      <c r="HA71" s="38"/>
      <c r="HB71" s="38"/>
      <c r="HC71" s="38"/>
      <c r="HD71" s="38"/>
      <c r="HE71" s="38"/>
    </row>
    <row r="72" spans="1:213" s="37" customFormat="1" ht="4.95" hidden="1" customHeight="1">
      <c r="A72" s="38"/>
      <c r="B72" s="551"/>
      <c r="C72" s="611"/>
      <c r="D72" s="612"/>
      <c r="E72" s="612"/>
      <c r="F72" s="612"/>
      <c r="G72" s="468"/>
      <c r="H72" s="546"/>
      <c r="I72" s="547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  <c r="BK72" s="38"/>
      <c r="BL72" s="38"/>
      <c r="BM72" s="38"/>
      <c r="BN72" s="38"/>
      <c r="BO72" s="38"/>
      <c r="BP72" s="38"/>
      <c r="BQ72" s="38"/>
      <c r="BR72" s="38"/>
      <c r="BS72" s="38"/>
      <c r="BT72" s="38"/>
      <c r="BU72" s="38"/>
      <c r="BV72" s="38"/>
      <c r="BW72" s="38"/>
      <c r="BX72" s="38"/>
      <c r="BY72" s="38"/>
      <c r="BZ72" s="38"/>
      <c r="CA72" s="38"/>
      <c r="CB72" s="38"/>
      <c r="CC72" s="38"/>
      <c r="CD72" s="38"/>
      <c r="CE72" s="38"/>
      <c r="CF72" s="38"/>
      <c r="CG72" s="38"/>
      <c r="CH72" s="38"/>
      <c r="CI72" s="38"/>
      <c r="CJ72" s="38"/>
      <c r="CK72" s="38"/>
      <c r="CL72" s="38"/>
      <c r="CM72" s="38"/>
      <c r="CN72" s="38"/>
      <c r="CO72" s="38"/>
      <c r="CP72" s="38"/>
      <c r="CQ72" s="38"/>
      <c r="CR72" s="38"/>
      <c r="CS72" s="38"/>
      <c r="CT72" s="38"/>
      <c r="CU72" s="38"/>
      <c r="CV72" s="38"/>
      <c r="CW72" s="38"/>
      <c r="CX72" s="38"/>
      <c r="CY72" s="38"/>
      <c r="CZ72" s="38"/>
      <c r="DA72" s="38"/>
      <c r="DB72" s="38"/>
      <c r="DC72" s="38"/>
      <c r="DD72" s="38"/>
      <c r="DE72" s="38"/>
      <c r="DF72" s="38"/>
      <c r="DG72" s="38"/>
      <c r="DH72" s="38"/>
      <c r="DI72" s="38"/>
      <c r="DJ72" s="38"/>
      <c r="DK72" s="38"/>
      <c r="DL72" s="38"/>
      <c r="DM72" s="38"/>
      <c r="DN72" s="38"/>
      <c r="DO72" s="38"/>
      <c r="DP72" s="38"/>
      <c r="DQ72" s="38"/>
      <c r="DR72" s="38"/>
      <c r="DS72" s="38"/>
      <c r="DT72" s="38"/>
      <c r="DU72" s="38"/>
      <c r="DV72" s="38"/>
      <c r="DW72" s="38"/>
      <c r="DX72" s="38"/>
      <c r="DY72" s="38"/>
      <c r="DZ72" s="38"/>
      <c r="EA72" s="38"/>
      <c r="EB72" s="38"/>
      <c r="EC72" s="38"/>
      <c r="ED72" s="38"/>
      <c r="EE72" s="38"/>
      <c r="EF72" s="38"/>
      <c r="EG72" s="38"/>
      <c r="EH72" s="38"/>
      <c r="EI72" s="38"/>
      <c r="EJ72" s="38"/>
      <c r="EK72" s="38"/>
      <c r="EL72" s="38"/>
      <c r="EM72" s="38"/>
      <c r="EN72" s="38"/>
      <c r="EO72" s="38"/>
      <c r="EP72" s="38"/>
      <c r="EQ72" s="38"/>
      <c r="ER72" s="38"/>
      <c r="ES72" s="38"/>
      <c r="ET72" s="38"/>
      <c r="EU72" s="38"/>
      <c r="EV72" s="38"/>
      <c r="EW72" s="38"/>
      <c r="EX72" s="38"/>
      <c r="EY72" s="38"/>
      <c r="EZ72" s="38"/>
      <c r="FA72" s="38"/>
      <c r="FB72" s="38"/>
      <c r="FC72" s="38"/>
      <c r="FD72" s="38"/>
      <c r="FE72" s="38"/>
      <c r="FF72" s="38"/>
      <c r="FG72" s="38"/>
      <c r="FH72" s="38"/>
      <c r="FI72" s="38"/>
      <c r="FJ72" s="38"/>
      <c r="FK72" s="38"/>
      <c r="FL72" s="38"/>
      <c r="FM72" s="38"/>
      <c r="FN72" s="38"/>
      <c r="FO72" s="38"/>
      <c r="FP72" s="38"/>
      <c r="FQ72" s="38"/>
      <c r="FR72" s="38"/>
      <c r="FS72" s="38"/>
      <c r="FT72" s="38"/>
      <c r="FU72" s="38"/>
      <c r="FV72" s="38"/>
      <c r="FW72" s="38"/>
      <c r="FX72" s="38"/>
      <c r="FY72" s="38"/>
      <c r="FZ72" s="38"/>
      <c r="GA72" s="38"/>
      <c r="GB72" s="38"/>
      <c r="GC72" s="38"/>
      <c r="GD72" s="38"/>
      <c r="GE72" s="38"/>
      <c r="GF72" s="38"/>
      <c r="GG72" s="38"/>
      <c r="GH72" s="38"/>
      <c r="GI72" s="38"/>
      <c r="GJ72" s="38"/>
      <c r="GK72" s="38"/>
      <c r="GL72" s="38"/>
      <c r="GM72" s="38"/>
      <c r="GN72" s="38"/>
      <c r="GO72" s="38"/>
      <c r="GP72" s="38"/>
      <c r="GQ72" s="38"/>
      <c r="GR72" s="38"/>
      <c r="GS72" s="38"/>
      <c r="GT72" s="38"/>
      <c r="GU72" s="38"/>
      <c r="GV72" s="38"/>
      <c r="GW72" s="38"/>
      <c r="GX72" s="38"/>
      <c r="GY72" s="38"/>
      <c r="GZ72" s="38"/>
      <c r="HA72" s="38"/>
      <c r="HB72" s="38"/>
      <c r="HC72" s="38"/>
      <c r="HD72" s="38"/>
      <c r="HE72" s="38"/>
    </row>
    <row r="73" spans="1:213" s="37" customFormat="1" ht="25.8" hidden="1" customHeight="1">
      <c r="A73" s="38"/>
      <c r="B73" s="551" t="s">
        <v>696</v>
      </c>
      <c r="C73" s="611" t="str">
        <f>+'Other Works'!B23</f>
        <v>Pekerjaan landscape (hardscape dan softscape di teras lantai 3A</v>
      </c>
      <c r="D73" s="612"/>
      <c r="E73" s="612"/>
      <c r="F73" s="612"/>
      <c r="G73" s="468"/>
      <c r="H73" s="546"/>
      <c r="I73" s="547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  <c r="BK73" s="38"/>
      <c r="BL73" s="38"/>
      <c r="BM73" s="38"/>
      <c r="BN73" s="38"/>
      <c r="BO73" s="38"/>
      <c r="BP73" s="38"/>
      <c r="BQ73" s="38"/>
      <c r="BR73" s="38"/>
      <c r="BS73" s="38"/>
      <c r="BT73" s="38"/>
      <c r="BU73" s="38"/>
      <c r="BV73" s="38"/>
      <c r="BW73" s="38"/>
      <c r="BX73" s="38"/>
      <c r="BY73" s="38"/>
      <c r="BZ73" s="38"/>
      <c r="CA73" s="38"/>
      <c r="CB73" s="38"/>
      <c r="CC73" s="38"/>
      <c r="CD73" s="38"/>
      <c r="CE73" s="38"/>
      <c r="CF73" s="38"/>
      <c r="CG73" s="38"/>
      <c r="CH73" s="38"/>
      <c r="CI73" s="38"/>
      <c r="CJ73" s="38"/>
      <c r="CK73" s="38"/>
      <c r="CL73" s="38"/>
      <c r="CM73" s="38"/>
      <c r="CN73" s="38"/>
      <c r="CO73" s="38"/>
      <c r="CP73" s="38"/>
      <c r="CQ73" s="38"/>
      <c r="CR73" s="38"/>
      <c r="CS73" s="38"/>
      <c r="CT73" s="38"/>
      <c r="CU73" s="38"/>
      <c r="CV73" s="38"/>
      <c r="CW73" s="38"/>
      <c r="CX73" s="38"/>
      <c r="CY73" s="38"/>
      <c r="CZ73" s="38"/>
      <c r="DA73" s="38"/>
      <c r="DB73" s="38"/>
      <c r="DC73" s="38"/>
      <c r="DD73" s="38"/>
      <c r="DE73" s="38"/>
      <c r="DF73" s="38"/>
      <c r="DG73" s="38"/>
      <c r="DH73" s="38"/>
      <c r="DI73" s="38"/>
      <c r="DJ73" s="38"/>
      <c r="DK73" s="38"/>
      <c r="DL73" s="38"/>
      <c r="DM73" s="38"/>
      <c r="DN73" s="38"/>
      <c r="DO73" s="38"/>
      <c r="DP73" s="38"/>
      <c r="DQ73" s="38"/>
      <c r="DR73" s="38"/>
      <c r="DS73" s="38"/>
      <c r="DT73" s="38"/>
      <c r="DU73" s="38"/>
      <c r="DV73" s="38"/>
      <c r="DW73" s="38"/>
      <c r="DX73" s="38"/>
      <c r="DY73" s="38"/>
      <c r="DZ73" s="38"/>
      <c r="EA73" s="38"/>
      <c r="EB73" s="38"/>
      <c r="EC73" s="38"/>
      <c r="ED73" s="38"/>
      <c r="EE73" s="38"/>
      <c r="EF73" s="38"/>
      <c r="EG73" s="38"/>
      <c r="EH73" s="38"/>
      <c r="EI73" s="38"/>
      <c r="EJ73" s="38"/>
      <c r="EK73" s="38"/>
      <c r="EL73" s="38"/>
      <c r="EM73" s="38"/>
      <c r="EN73" s="38"/>
      <c r="EO73" s="38"/>
      <c r="EP73" s="38"/>
      <c r="EQ73" s="38"/>
      <c r="ER73" s="38"/>
      <c r="ES73" s="38"/>
      <c r="ET73" s="38"/>
      <c r="EU73" s="38"/>
      <c r="EV73" s="38"/>
      <c r="EW73" s="38"/>
      <c r="EX73" s="38"/>
      <c r="EY73" s="38"/>
      <c r="EZ73" s="38"/>
      <c r="FA73" s="38"/>
      <c r="FB73" s="38"/>
      <c r="FC73" s="38"/>
      <c r="FD73" s="38"/>
      <c r="FE73" s="38"/>
      <c r="FF73" s="38"/>
      <c r="FG73" s="38"/>
      <c r="FH73" s="38"/>
      <c r="FI73" s="38"/>
      <c r="FJ73" s="38"/>
      <c r="FK73" s="38"/>
      <c r="FL73" s="38"/>
      <c r="FM73" s="38"/>
      <c r="FN73" s="38"/>
      <c r="FO73" s="38"/>
      <c r="FP73" s="38"/>
      <c r="FQ73" s="38"/>
      <c r="FR73" s="38"/>
      <c r="FS73" s="38"/>
      <c r="FT73" s="38"/>
      <c r="FU73" s="38"/>
      <c r="FV73" s="38"/>
      <c r="FW73" s="38"/>
      <c r="FX73" s="38"/>
      <c r="FY73" s="38"/>
      <c r="FZ73" s="38"/>
      <c r="GA73" s="38"/>
      <c r="GB73" s="38"/>
      <c r="GC73" s="38"/>
      <c r="GD73" s="38"/>
      <c r="GE73" s="38"/>
      <c r="GF73" s="38"/>
      <c r="GG73" s="38"/>
      <c r="GH73" s="38"/>
      <c r="GI73" s="38"/>
      <c r="GJ73" s="38"/>
      <c r="GK73" s="38"/>
      <c r="GL73" s="38"/>
      <c r="GM73" s="38"/>
      <c r="GN73" s="38"/>
      <c r="GO73" s="38"/>
      <c r="GP73" s="38"/>
      <c r="GQ73" s="38"/>
      <c r="GR73" s="38"/>
      <c r="GS73" s="38"/>
      <c r="GT73" s="38"/>
      <c r="GU73" s="38"/>
      <c r="GV73" s="38"/>
      <c r="GW73" s="38"/>
      <c r="GX73" s="38"/>
      <c r="GY73" s="38"/>
      <c r="GZ73" s="38"/>
      <c r="HA73" s="38"/>
      <c r="HB73" s="38"/>
      <c r="HC73" s="38"/>
      <c r="HD73" s="38"/>
      <c r="HE73" s="38"/>
    </row>
    <row r="74" spans="1:213" s="37" customFormat="1" ht="12">
      <c r="A74" s="38"/>
      <c r="B74" s="551"/>
      <c r="C74" s="44"/>
      <c r="D74" s="45"/>
      <c r="E74" s="45"/>
      <c r="G74" s="681"/>
      <c r="H74" s="538"/>
      <c r="I74" s="539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  <c r="BK74" s="38"/>
      <c r="BL74" s="38"/>
      <c r="BM74" s="38"/>
      <c r="BN74" s="38"/>
      <c r="BO74" s="38"/>
      <c r="BP74" s="38"/>
      <c r="BQ74" s="38"/>
      <c r="BR74" s="38"/>
      <c r="BS74" s="38"/>
      <c r="BT74" s="38"/>
      <c r="BU74" s="38"/>
      <c r="BV74" s="38"/>
      <c r="BW74" s="38"/>
      <c r="BX74" s="38"/>
      <c r="BY74" s="38"/>
      <c r="BZ74" s="38"/>
      <c r="CA74" s="38"/>
      <c r="CB74" s="38"/>
      <c r="CC74" s="38"/>
      <c r="CD74" s="38"/>
      <c r="CE74" s="38"/>
      <c r="CF74" s="38"/>
      <c r="CG74" s="38"/>
      <c r="CH74" s="38"/>
      <c r="CI74" s="38"/>
      <c r="CJ74" s="38"/>
      <c r="CK74" s="38"/>
      <c r="CL74" s="38"/>
      <c r="CM74" s="38"/>
      <c r="CN74" s="38"/>
      <c r="CO74" s="38"/>
      <c r="CP74" s="38"/>
      <c r="CQ74" s="38"/>
      <c r="CR74" s="38"/>
      <c r="CS74" s="38"/>
      <c r="CT74" s="38"/>
      <c r="CU74" s="38"/>
      <c r="CV74" s="38"/>
      <c r="CW74" s="38"/>
      <c r="CX74" s="38"/>
      <c r="CY74" s="38"/>
      <c r="CZ74" s="38"/>
      <c r="DA74" s="38"/>
      <c r="DB74" s="38"/>
      <c r="DC74" s="38"/>
      <c r="DD74" s="38"/>
      <c r="DE74" s="38"/>
      <c r="DF74" s="38"/>
      <c r="DG74" s="38"/>
      <c r="DH74" s="38"/>
      <c r="DI74" s="38"/>
      <c r="DJ74" s="38"/>
      <c r="DK74" s="38"/>
      <c r="DL74" s="38"/>
      <c r="DM74" s="38"/>
      <c r="DN74" s="38"/>
      <c r="DO74" s="38"/>
      <c r="DP74" s="38"/>
      <c r="DQ74" s="38"/>
      <c r="DR74" s="38"/>
      <c r="DS74" s="38"/>
      <c r="DT74" s="38"/>
      <c r="DU74" s="38"/>
      <c r="DV74" s="38"/>
      <c r="DW74" s="38"/>
      <c r="DX74" s="38"/>
      <c r="DY74" s="38"/>
      <c r="DZ74" s="38"/>
      <c r="EA74" s="38"/>
      <c r="EB74" s="38"/>
      <c r="EC74" s="38"/>
      <c r="ED74" s="38"/>
      <c r="EE74" s="38"/>
      <c r="EF74" s="38"/>
      <c r="EG74" s="38"/>
      <c r="EH74" s="38"/>
      <c r="EI74" s="38"/>
      <c r="EJ74" s="38"/>
      <c r="EK74" s="38"/>
      <c r="EL74" s="38"/>
      <c r="EM74" s="38"/>
      <c r="EN74" s="38"/>
      <c r="EO74" s="38"/>
      <c r="EP74" s="38"/>
      <c r="EQ74" s="38"/>
      <c r="ER74" s="38"/>
      <c r="ES74" s="38"/>
      <c r="ET74" s="38"/>
      <c r="EU74" s="38"/>
      <c r="EV74" s="38"/>
      <c r="EW74" s="38"/>
      <c r="EX74" s="38"/>
      <c r="EY74" s="38"/>
      <c r="EZ74" s="38"/>
      <c r="FA74" s="38"/>
      <c r="FB74" s="38"/>
      <c r="FC74" s="38"/>
      <c r="FD74" s="38"/>
      <c r="FE74" s="38"/>
      <c r="FF74" s="38"/>
      <c r="FG74" s="38"/>
      <c r="FH74" s="38"/>
      <c r="FI74" s="38"/>
      <c r="FJ74" s="38"/>
      <c r="FK74" s="38"/>
      <c r="FL74" s="38"/>
      <c r="FM74" s="38"/>
      <c r="FN74" s="38"/>
      <c r="FO74" s="38"/>
      <c r="FP74" s="38"/>
      <c r="FQ74" s="38"/>
      <c r="FR74" s="38"/>
      <c r="FS74" s="38"/>
      <c r="FT74" s="38"/>
      <c r="FU74" s="38"/>
      <c r="FV74" s="38"/>
      <c r="FW74" s="38"/>
      <c r="FX74" s="38"/>
      <c r="FY74" s="38"/>
      <c r="FZ74" s="38"/>
      <c r="GA74" s="38"/>
      <c r="GB74" s="38"/>
      <c r="GC74" s="38"/>
      <c r="GD74" s="38"/>
      <c r="GE74" s="38"/>
      <c r="GF74" s="38"/>
      <c r="GG74" s="38"/>
      <c r="GH74" s="38"/>
      <c r="GI74" s="38"/>
      <c r="GJ74" s="38"/>
      <c r="GK74" s="38"/>
      <c r="GL74" s="38"/>
      <c r="GM74" s="38"/>
      <c r="GN74" s="38"/>
      <c r="GO74" s="38"/>
      <c r="GP74" s="38"/>
      <c r="GQ74" s="38"/>
      <c r="GR74" s="38"/>
      <c r="GS74" s="38"/>
      <c r="GT74" s="38"/>
      <c r="GU74" s="38"/>
      <c r="GV74" s="38"/>
      <c r="GW74" s="38"/>
      <c r="GX74" s="38"/>
      <c r="GY74" s="38"/>
      <c r="GZ74" s="38"/>
      <c r="HA74" s="38"/>
      <c r="HB74" s="38"/>
      <c r="HC74" s="38"/>
      <c r="HD74" s="38"/>
      <c r="HE74" s="38"/>
    </row>
    <row r="75" spans="1:213" s="37" customFormat="1" ht="12" hidden="1">
      <c r="A75" s="38"/>
      <c r="B75" s="555"/>
      <c r="C75" s="52"/>
      <c r="D75" s="53"/>
      <c r="E75" s="53"/>
      <c r="F75" s="54" t="s">
        <v>393</v>
      </c>
      <c r="G75" s="449"/>
      <c r="H75" s="449"/>
      <c r="I75" s="543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  <c r="BK75" s="38"/>
      <c r="BL75" s="38"/>
      <c r="BM75" s="38"/>
      <c r="BN75" s="38"/>
      <c r="BO75" s="38"/>
      <c r="BP75" s="38"/>
      <c r="BQ75" s="38"/>
      <c r="BR75" s="38"/>
      <c r="BS75" s="38"/>
      <c r="BT75" s="38"/>
      <c r="BU75" s="38"/>
      <c r="BV75" s="38"/>
      <c r="BW75" s="38"/>
      <c r="BX75" s="38"/>
      <c r="BY75" s="38"/>
      <c r="BZ75" s="38"/>
      <c r="CA75" s="38"/>
      <c r="CB75" s="38"/>
      <c r="CC75" s="38"/>
      <c r="CD75" s="38"/>
      <c r="CE75" s="38"/>
      <c r="CF75" s="38"/>
      <c r="CG75" s="38"/>
      <c r="CH75" s="38"/>
      <c r="CI75" s="38"/>
      <c r="CJ75" s="38"/>
      <c r="CK75" s="38"/>
      <c r="CL75" s="38"/>
      <c r="CM75" s="38"/>
      <c r="CN75" s="38"/>
      <c r="CO75" s="38"/>
      <c r="CP75" s="38"/>
      <c r="CQ75" s="38"/>
      <c r="CR75" s="38"/>
      <c r="CS75" s="38"/>
      <c r="CT75" s="38"/>
      <c r="CU75" s="38"/>
      <c r="CV75" s="38"/>
      <c r="CW75" s="38"/>
      <c r="CX75" s="38"/>
      <c r="CY75" s="38"/>
      <c r="CZ75" s="38"/>
      <c r="DA75" s="38"/>
      <c r="DB75" s="38"/>
      <c r="DC75" s="38"/>
      <c r="DD75" s="38"/>
      <c r="DE75" s="38"/>
      <c r="DF75" s="38"/>
      <c r="DG75" s="38"/>
      <c r="DH75" s="38"/>
      <c r="DI75" s="38"/>
      <c r="DJ75" s="38"/>
      <c r="DK75" s="38"/>
      <c r="DL75" s="38"/>
      <c r="DM75" s="38"/>
      <c r="DN75" s="38"/>
      <c r="DO75" s="38"/>
      <c r="DP75" s="38"/>
      <c r="DQ75" s="38"/>
      <c r="DR75" s="38"/>
      <c r="DS75" s="38"/>
      <c r="DT75" s="38"/>
      <c r="DU75" s="38"/>
      <c r="DV75" s="38"/>
      <c r="DW75" s="38"/>
      <c r="DX75" s="38"/>
      <c r="DY75" s="38"/>
      <c r="DZ75" s="38"/>
      <c r="EA75" s="38"/>
      <c r="EB75" s="38"/>
      <c r="EC75" s="38"/>
      <c r="ED75" s="38"/>
      <c r="EE75" s="38"/>
      <c r="EF75" s="38"/>
      <c r="EG75" s="38"/>
      <c r="EH75" s="38"/>
      <c r="EI75" s="38"/>
      <c r="EJ75" s="38"/>
      <c r="EK75" s="38"/>
      <c r="EL75" s="38"/>
      <c r="EM75" s="38"/>
      <c r="EN75" s="38"/>
      <c r="EO75" s="38"/>
      <c r="EP75" s="38"/>
      <c r="EQ75" s="38"/>
      <c r="ER75" s="38"/>
      <c r="ES75" s="38"/>
      <c r="ET75" s="38"/>
      <c r="EU75" s="38"/>
      <c r="EV75" s="38"/>
      <c r="EW75" s="38"/>
      <c r="EX75" s="38"/>
      <c r="EY75" s="38"/>
      <c r="EZ75" s="38"/>
      <c r="FA75" s="38"/>
      <c r="FB75" s="38"/>
      <c r="FC75" s="38"/>
      <c r="FD75" s="38"/>
      <c r="FE75" s="38"/>
      <c r="FF75" s="38"/>
      <c r="FG75" s="38"/>
      <c r="FH75" s="38"/>
      <c r="FI75" s="38"/>
      <c r="FJ75" s="38"/>
      <c r="FK75" s="38"/>
      <c r="FL75" s="38"/>
      <c r="FM75" s="38"/>
      <c r="FN75" s="38"/>
      <c r="FO75" s="38"/>
      <c r="FP75" s="38"/>
      <c r="FQ75" s="38"/>
      <c r="FR75" s="38"/>
      <c r="FS75" s="38"/>
      <c r="FT75" s="38"/>
      <c r="FU75" s="38"/>
      <c r="FV75" s="38"/>
      <c r="FW75" s="38"/>
      <c r="FX75" s="38"/>
      <c r="FY75" s="38"/>
      <c r="FZ75" s="38"/>
      <c r="GA75" s="38"/>
      <c r="GB75" s="38"/>
      <c r="GC75" s="38"/>
      <c r="GD75" s="38"/>
      <c r="GE75" s="38"/>
      <c r="GF75" s="38"/>
      <c r="GG75" s="38"/>
      <c r="GH75" s="38"/>
      <c r="GI75" s="38"/>
      <c r="GJ75" s="38"/>
      <c r="GK75" s="38"/>
      <c r="GL75" s="38"/>
      <c r="GM75" s="38"/>
      <c r="GN75" s="38"/>
      <c r="GO75" s="38"/>
      <c r="GP75" s="38"/>
      <c r="GQ75" s="38"/>
      <c r="GR75" s="38"/>
      <c r="GS75" s="38"/>
      <c r="GT75" s="38"/>
      <c r="GU75" s="38"/>
      <c r="GV75" s="38"/>
      <c r="GW75" s="38"/>
      <c r="GX75" s="38"/>
      <c r="GY75" s="38"/>
      <c r="GZ75" s="38"/>
      <c r="HA75" s="38"/>
      <c r="HB75" s="38"/>
      <c r="HC75" s="38"/>
      <c r="HD75" s="38"/>
      <c r="HE75" s="38"/>
    </row>
    <row r="76" spans="1:213" s="37" customFormat="1" ht="12">
      <c r="A76" s="38"/>
      <c r="B76" s="551"/>
      <c r="C76" s="44"/>
      <c r="D76" s="45"/>
      <c r="E76" s="45"/>
      <c r="F76" s="46"/>
      <c r="I76" s="539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  <c r="BK76" s="38"/>
      <c r="BL76" s="38"/>
      <c r="BM76" s="38"/>
      <c r="BN76" s="38"/>
      <c r="BO76" s="38"/>
      <c r="BP76" s="38"/>
      <c r="BQ76" s="38"/>
      <c r="BR76" s="38"/>
      <c r="BS76" s="38"/>
      <c r="BT76" s="38"/>
      <c r="BU76" s="38"/>
      <c r="BV76" s="38"/>
      <c r="BW76" s="38"/>
      <c r="BX76" s="38"/>
      <c r="BY76" s="38"/>
      <c r="BZ76" s="38"/>
      <c r="CA76" s="38"/>
      <c r="CB76" s="38"/>
      <c r="CC76" s="38"/>
      <c r="CD76" s="38"/>
      <c r="CE76" s="38"/>
      <c r="CF76" s="38"/>
      <c r="CG76" s="38"/>
      <c r="CH76" s="38"/>
      <c r="CI76" s="38"/>
      <c r="CJ76" s="38"/>
      <c r="CK76" s="38"/>
      <c r="CL76" s="38"/>
      <c r="CM76" s="38"/>
      <c r="CN76" s="38"/>
      <c r="CO76" s="38"/>
      <c r="CP76" s="38"/>
      <c r="CQ76" s="38"/>
      <c r="CR76" s="38"/>
      <c r="CS76" s="38"/>
      <c r="CT76" s="38"/>
      <c r="CU76" s="38"/>
      <c r="CV76" s="38"/>
      <c r="CW76" s="38"/>
      <c r="CX76" s="38"/>
      <c r="CY76" s="38"/>
      <c r="CZ76" s="38"/>
      <c r="DA76" s="38"/>
      <c r="DB76" s="38"/>
      <c r="DC76" s="38"/>
      <c r="DD76" s="38"/>
      <c r="DE76" s="38"/>
      <c r="DF76" s="38"/>
      <c r="DG76" s="38"/>
      <c r="DH76" s="38"/>
      <c r="DI76" s="38"/>
      <c r="DJ76" s="38"/>
      <c r="DK76" s="38"/>
      <c r="DL76" s="38"/>
      <c r="DM76" s="38"/>
      <c r="DN76" s="38"/>
      <c r="DO76" s="38"/>
      <c r="DP76" s="38"/>
      <c r="DQ76" s="38"/>
      <c r="DR76" s="38"/>
      <c r="DS76" s="38"/>
      <c r="DT76" s="38"/>
      <c r="DU76" s="38"/>
      <c r="DV76" s="38"/>
      <c r="DW76" s="38"/>
      <c r="DX76" s="38"/>
      <c r="DY76" s="38"/>
      <c r="DZ76" s="38"/>
      <c r="EA76" s="38"/>
      <c r="EB76" s="38"/>
      <c r="EC76" s="38"/>
      <c r="ED76" s="38"/>
      <c r="EE76" s="38"/>
      <c r="EF76" s="38"/>
      <c r="EG76" s="38"/>
      <c r="EH76" s="38"/>
      <c r="EI76" s="38"/>
      <c r="EJ76" s="38"/>
      <c r="EK76" s="38"/>
      <c r="EL76" s="38"/>
      <c r="EM76" s="38"/>
      <c r="EN76" s="38"/>
      <c r="EO76" s="38"/>
      <c r="EP76" s="38"/>
      <c r="EQ76" s="38"/>
      <c r="ER76" s="38"/>
      <c r="ES76" s="38"/>
      <c r="ET76" s="38"/>
      <c r="EU76" s="38"/>
      <c r="EV76" s="38"/>
      <c r="EW76" s="38"/>
      <c r="EX76" s="38"/>
      <c r="EY76" s="38"/>
      <c r="EZ76" s="38"/>
      <c r="FA76" s="38"/>
      <c r="FB76" s="38"/>
      <c r="FC76" s="38"/>
      <c r="FD76" s="38"/>
      <c r="FE76" s="38"/>
      <c r="FF76" s="38"/>
      <c r="FG76" s="38"/>
      <c r="FH76" s="38"/>
      <c r="FI76" s="38"/>
      <c r="FJ76" s="38"/>
      <c r="FK76" s="38"/>
      <c r="FL76" s="38"/>
      <c r="FM76" s="38"/>
      <c r="FN76" s="38"/>
      <c r="FO76" s="38"/>
      <c r="FP76" s="38"/>
      <c r="FQ76" s="38"/>
      <c r="FR76" s="38"/>
      <c r="FS76" s="38"/>
      <c r="FT76" s="38"/>
      <c r="FU76" s="38"/>
      <c r="FV76" s="38"/>
      <c r="FW76" s="38"/>
      <c r="FX76" s="38"/>
      <c r="FY76" s="38"/>
      <c r="FZ76" s="38"/>
      <c r="GA76" s="38"/>
      <c r="GB76" s="38"/>
      <c r="GC76" s="38"/>
      <c r="GD76" s="38"/>
      <c r="GE76" s="38"/>
      <c r="GF76" s="38"/>
      <c r="GG76" s="38"/>
      <c r="GH76" s="38"/>
      <c r="GI76" s="38"/>
      <c r="GJ76" s="38"/>
      <c r="GK76" s="38"/>
      <c r="GL76" s="38"/>
      <c r="GM76" s="38"/>
      <c r="GN76" s="38"/>
      <c r="GO76" s="38"/>
      <c r="GP76" s="38"/>
      <c r="GQ76" s="38"/>
      <c r="GR76" s="38"/>
      <c r="GS76" s="38"/>
      <c r="GT76" s="38"/>
      <c r="GU76" s="38"/>
      <c r="GV76" s="38"/>
      <c r="GW76" s="38"/>
      <c r="GX76" s="38"/>
      <c r="GY76" s="38"/>
      <c r="GZ76" s="38"/>
      <c r="HA76" s="38"/>
      <c r="HB76" s="38"/>
      <c r="HC76" s="38"/>
      <c r="HD76" s="38"/>
      <c r="HE76" s="38"/>
    </row>
    <row r="77" spans="1:213" s="37" customFormat="1" ht="20.25" customHeight="1">
      <c r="A77" s="38"/>
      <c r="B77" s="556"/>
      <c r="C77" s="55"/>
      <c r="D77" s="56"/>
      <c r="E77" s="56"/>
      <c r="F77" s="57" t="s">
        <v>702</v>
      </c>
      <c r="G77" s="472">
        <f>SUM(G11:G74)</f>
        <v>0</v>
      </c>
      <c r="H77" s="471">
        <f>SUM(H11:H74)</f>
        <v>0</v>
      </c>
      <c r="I77" s="471">
        <f>+I51+I37+I29+I15+I75+I45+I57+I75</f>
        <v>0</v>
      </c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G77" s="38"/>
      <c r="BH77" s="38"/>
      <c r="BI77" s="38"/>
      <c r="BJ77" s="38"/>
      <c r="BK77" s="38"/>
      <c r="BL77" s="38"/>
      <c r="BM77" s="38"/>
      <c r="BN77" s="38"/>
      <c r="BO77" s="38"/>
      <c r="BP77" s="38"/>
      <c r="BQ77" s="38"/>
      <c r="BR77" s="38"/>
      <c r="BS77" s="38"/>
      <c r="BT77" s="38"/>
      <c r="BU77" s="38"/>
      <c r="BV77" s="38"/>
      <c r="BW77" s="38"/>
      <c r="BX77" s="38"/>
      <c r="BY77" s="38"/>
      <c r="BZ77" s="38"/>
      <c r="CA77" s="38"/>
      <c r="CB77" s="38"/>
      <c r="CC77" s="38"/>
      <c r="CD77" s="38"/>
      <c r="CE77" s="38"/>
      <c r="CF77" s="38"/>
      <c r="CG77" s="38"/>
      <c r="CH77" s="38"/>
      <c r="CI77" s="38"/>
      <c r="CJ77" s="38"/>
      <c r="CK77" s="38"/>
      <c r="CL77" s="38"/>
      <c r="CM77" s="38"/>
      <c r="CN77" s="38"/>
      <c r="CO77" s="38"/>
      <c r="CP77" s="38"/>
      <c r="CQ77" s="38"/>
      <c r="CR77" s="38"/>
      <c r="CS77" s="38"/>
      <c r="CT77" s="38"/>
      <c r="CU77" s="38"/>
      <c r="CV77" s="38"/>
      <c r="CW77" s="38"/>
      <c r="CX77" s="38"/>
      <c r="CY77" s="38"/>
      <c r="CZ77" s="38"/>
      <c r="DA77" s="38"/>
      <c r="DB77" s="38"/>
      <c r="DC77" s="38"/>
      <c r="DD77" s="38"/>
      <c r="DE77" s="38"/>
      <c r="DF77" s="38"/>
      <c r="DG77" s="38"/>
      <c r="DH77" s="38"/>
      <c r="DI77" s="38"/>
      <c r="DJ77" s="38"/>
      <c r="DK77" s="38"/>
      <c r="DL77" s="38"/>
      <c r="DM77" s="38"/>
      <c r="DN77" s="38"/>
      <c r="DO77" s="38"/>
      <c r="DP77" s="38"/>
      <c r="DQ77" s="38"/>
      <c r="DR77" s="38"/>
      <c r="DS77" s="38"/>
      <c r="DT77" s="38"/>
      <c r="DU77" s="38"/>
      <c r="DV77" s="38"/>
      <c r="DW77" s="38"/>
      <c r="DX77" s="38"/>
      <c r="DY77" s="38"/>
      <c r="DZ77" s="38"/>
      <c r="EA77" s="38"/>
      <c r="EB77" s="38"/>
      <c r="EC77" s="38"/>
      <c r="ED77" s="38"/>
      <c r="EE77" s="38"/>
      <c r="EF77" s="38"/>
      <c r="EG77" s="38"/>
      <c r="EH77" s="38"/>
      <c r="EI77" s="38"/>
      <c r="EJ77" s="38"/>
      <c r="EK77" s="38"/>
      <c r="EL77" s="38"/>
      <c r="EM77" s="38"/>
      <c r="EN77" s="38"/>
      <c r="EO77" s="38"/>
      <c r="EP77" s="38"/>
      <c r="EQ77" s="38"/>
      <c r="ER77" s="38"/>
      <c r="ES77" s="38"/>
      <c r="ET77" s="38"/>
      <c r="EU77" s="38"/>
      <c r="EV77" s="38"/>
      <c r="EW77" s="38"/>
      <c r="EX77" s="38"/>
      <c r="EY77" s="38"/>
      <c r="EZ77" s="38"/>
      <c r="FA77" s="38"/>
      <c r="FB77" s="38"/>
      <c r="FC77" s="38"/>
      <c r="FD77" s="38"/>
      <c r="FE77" s="38"/>
      <c r="FF77" s="38"/>
      <c r="FG77" s="38"/>
      <c r="FH77" s="38"/>
      <c r="FI77" s="38"/>
      <c r="FJ77" s="38"/>
      <c r="FK77" s="38"/>
      <c r="FL77" s="38"/>
      <c r="FM77" s="38"/>
      <c r="FN77" s="38"/>
      <c r="FO77" s="38"/>
      <c r="FP77" s="38"/>
      <c r="FQ77" s="38"/>
      <c r="FR77" s="38"/>
      <c r="FS77" s="38"/>
      <c r="FT77" s="38"/>
      <c r="FU77" s="38"/>
      <c r="FV77" s="38"/>
      <c r="FW77" s="38"/>
      <c r="FX77" s="38"/>
      <c r="FY77" s="38"/>
      <c r="FZ77" s="38"/>
      <c r="GA77" s="38"/>
      <c r="GB77" s="38"/>
      <c r="GC77" s="38"/>
      <c r="GD77" s="38"/>
      <c r="GE77" s="38"/>
      <c r="GF77" s="38"/>
      <c r="GG77" s="38"/>
      <c r="GH77" s="38"/>
      <c r="GI77" s="38"/>
      <c r="GJ77" s="38"/>
      <c r="GK77" s="38"/>
      <c r="GL77" s="38"/>
      <c r="GM77" s="38"/>
      <c r="GN77" s="38"/>
      <c r="GO77" s="38"/>
      <c r="GP77" s="38"/>
      <c r="GQ77" s="38"/>
      <c r="GR77" s="38"/>
      <c r="GS77" s="38"/>
      <c r="GT77" s="38"/>
      <c r="GU77" s="38"/>
      <c r="GV77" s="38"/>
      <c r="GW77" s="38"/>
      <c r="GX77" s="38"/>
      <c r="GY77" s="38"/>
      <c r="GZ77" s="38"/>
      <c r="HA77" s="38"/>
      <c r="HB77" s="38"/>
      <c r="HC77" s="38"/>
      <c r="HD77" s="38"/>
      <c r="HE77" s="38"/>
    </row>
    <row r="78" spans="1:213" s="37" customFormat="1" ht="6.6" customHeight="1">
      <c r="A78" s="38"/>
      <c r="B78" s="58"/>
      <c r="C78" s="59"/>
      <c r="D78" s="45"/>
      <c r="E78" s="45"/>
      <c r="I78" s="60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  <c r="BK78" s="38"/>
      <c r="BL78" s="38"/>
      <c r="BM78" s="38"/>
      <c r="BN78" s="38"/>
      <c r="BO78" s="38"/>
      <c r="BP78" s="38"/>
      <c r="BQ78" s="38"/>
      <c r="BR78" s="38"/>
      <c r="BS78" s="38"/>
      <c r="BT78" s="38"/>
      <c r="BU78" s="38"/>
      <c r="BV78" s="38"/>
      <c r="BW78" s="38"/>
      <c r="BX78" s="38"/>
      <c r="BY78" s="38"/>
      <c r="BZ78" s="38"/>
      <c r="CA78" s="38"/>
      <c r="CB78" s="38"/>
      <c r="CC78" s="38"/>
      <c r="CD78" s="38"/>
      <c r="CE78" s="38"/>
      <c r="CF78" s="38"/>
      <c r="CG78" s="38"/>
      <c r="CH78" s="38"/>
      <c r="CI78" s="38"/>
      <c r="CJ78" s="38"/>
      <c r="CK78" s="38"/>
      <c r="CL78" s="38"/>
      <c r="CM78" s="38"/>
      <c r="CN78" s="38"/>
      <c r="CO78" s="38"/>
      <c r="CP78" s="38"/>
      <c r="CQ78" s="38"/>
      <c r="CR78" s="38"/>
      <c r="CS78" s="38"/>
      <c r="CT78" s="38"/>
      <c r="CU78" s="38"/>
      <c r="CV78" s="38"/>
      <c r="CW78" s="38"/>
      <c r="CX78" s="38"/>
      <c r="CY78" s="38"/>
      <c r="CZ78" s="38"/>
      <c r="DA78" s="38"/>
      <c r="DB78" s="38"/>
      <c r="DC78" s="38"/>
      <c r="DD78" s="38"/>
      <c r="DE78" s="38"/>
      <c r="DF78" s="38"/>
      <c r="DG78" s="38"/>
      <c r="DH78" s="38"/>
      <c r="DI78" s="38"/>
      <c r="DJ78" s="38"/>
      <c r="DK78" s="38"/>
      <c r="DL78" s="38"/>
      <c r="DM78" s="38"/>
      <c r="DN78" s="38"/>
      <c r="DO78" s="38"/>
      <c r="DP78" s="38"/>
      <c r="DQ78" s="38"/>
      <c r="DR78" s="38"/>
      <c r="DS78" s="38"/>
      <c r="DT78" s="38"/>
      <c r="DU78" s="38"/>
      <c r="DV78" s="38"/>
      <c r="DW78" s="38"/>
      <c r="DX78" s="38"/>
      <c r="DY78" s="38"/>
      <c r="DZ78" s="38"/>
      <c r="EA78" s="38"/>
      <c r="EB78" s="38"/>
      <c r="EC78" s="38"/>
      <c r="ED78" s="38"/>
      <c r="EE78" s="38"/>
      <c r="EF78" s="38"/>
      <c r="EG78" s="38"/>
      <c r="EH78" s="38"/>
      <c r="EI78" s="38"/>
      <c r="EJ78" s="38"/>
      <c r="EK78" s="38"/>
      <c r="EL78" s="38"/>
      <c r="EM78" s="38"/>
      <c r="EN78" s="38"/>
      <c r="EO78" s="38"/>
      <c r="EP78" s="38"/>
      <c r="EQ78" s="38"/>
      <c r="ER78" s="38"/>
      <c r="ES78" s="38"/>
      <c r="ET78" s="38"/>
      <c r="EU78" s="38"/>
      <c r="EV78" s="38"/>
      <c r="EW78" s="38"/>
      <c r="EX78" s="38"/>
      <c r="EY78" s="38"/>
      <c r="EZ78" s="38"/>
      <c r="FA78" s="38"/>
      <c r="FB78" s="38"/>
      <c r="FC78" s="38"/>
      <c r="FD78" s="38"/>
      <c r="FE78" s="38"/>
      <c r="FF78" s="38"/>
      <c r="FG78" s="38"/>
      <c r="FH78" s="38"/>
      <c r="FI78" s="38"/>
      <c r="FJ78" s="38"/>
      <c r="FK78" s="38"/>
      <c r="FL78" s="38"/>
      <c r="FM78" s="38"/>
      <c r="FN78" s="38"/>
      <c r="FO78" s="38"/>
      <c r="FP78" s="38"/>
      <c r="FQ78" s="38"/>
      <c r="FR78" s="38"/>
      <c r="FS78" s="38"/>
      <c r="FT78" s="38"/>
      <c r="FU78" s="38"/>
      <c r="FV78" s="38"/>
      <c r="FW78" s="38"/>
      <c r="FX78" s="38"/>
      <c r="FY78" s="38"/>
      <c r="FZ78" s="38"/>
      <c r="GA78" s="38"/>
      <c r="GB78" s="38"/>
      <c r="GC78" s="38"/>
      <c r="GD78" s="38"/>
      <c r="GE78" s="38"/>
      <c r="GF78" s="38"/>
      <c r="GG78" s="38"/>
      <c r="GH78" s="38"/>
      <c r="GI78" s="38"/>
      <c r="GJ78" s="38"/>
      <c r="GK78" s="38"/>
      <c r="GL78" s="38"/>
      <c r="GM78" s="38"/>
      <c r="GN78" s="38"/>
      <c r="GO78" s="38"/>
      <c r="GP78" s="38"/>
      <c r="GQ78" s="38"/>
      <c r="GR78" s="38"/>
      <c r="GS78" s="38"/>
      <c r="GT78" s="38"/>
      <c r="GU78" s="38"/>
      <c r="GV78" s="38"/>
      <c r="GW78" s="38"/>
      <c r="GX78" s="38"/>
      <c r="GY78" s="38"/>
      <c r="GZ78" s="38"/>
      <c r="HA78" s="38"/>
      <c r="HB78" s="38"/>
      <c r="HC78" s="38"/>
      <c r="HD78" s="38"/>
      <c r="HE78" s="38"/>
    </row>
    <row r="79" spans="1:213" s="37" customFormat="1" ht="20.25" customHeight="1">
      <c r="A79" s="38"/>
      <c r="B79" s="556"/>
      <c r="C79" s="55"/>
      <c r="D79" s="56"/>
      <c r="E79" s="56"/>
      <c r="F79" s="57"/>
      <c r="G79" s="472"/>
      <c r="H79" s="471" t="s">
        <v>661</v>
      </c>
      <c r="I79" s="471">
        <f>0.11*I77</f>
        <v>0</v>
      </c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  <c r="BK79" s="38"/>
      <c r="BL79" s="38"/>
      <c r="BM79" s="38"/>
      <c r="BN79" s="38"/>
      <c r="BO79" s="38"/>
      <c r="BP79" s="38"/>
      <c r="BQ79" s="38"/>
      <c r="BR79" s="38"/>
      <c r="BS79" s="38"/>
      <c r="BT79" s="38"/>
      <c r="BU79" s="38"/>
      <c r="BV79" s="38"/>
      <c r="BW79" s="38"/>
      <c r="BX79" s="38"/>
      <c r="BY79" s="38"/>
      <c r="BZ79" s="38"/>
      <c r="CA79" s="38"/>
      <c r="CB79" s="38"/>
      <c r="CC79" s="38"/>
      <c r="CD79" s="38"/>
      <c r="CE79" s="38"/>
      <c r="CF79" s="38"/>
      <c r="CG79" s="38"/>
      <c r="CH79" s="38"/>
      <c r="CI79" s="38"/>
      <c r="CJ79" s="38"/>
      <c r="CK79" s="38"/>
      <c r="CL79" s="38"/>
      <c r="CM79" s="38"/>
      <c r="CN79" s="38"/>
      <c r="CO79" s="38"/>
      <c r="CP79" s="38"/>
      <c r="CQ79" s="38"/>
      <c r="CR79" s="38"/>
      <c r="CS79" s="38"/>
      <c r="CT79" s="38"/>
      <c r="CU79" s="38"/>
      <c r="CV79" s="38"/>
      <c r="CW79" s="38"/>
      <c r="CX79" s="38"/>
      <c r="CY79" s="38"/>
      <c r="CZ79" s="38"/>
      <c r="DA79" s="38"/>
      <c r="DB79" s="38"/>
      <c r="DC79" s="38"/>
      <c r="DD79" s="38"/>
      <c r="DE79" s="38"/>
      <c r="DF79" s="38"/>
      <c r="DG79" s="38"/>
      <c r="DH79" s="38"/>
      <c r="DI79" s="38"/>
      <c r="DJ79" s="38"/>
      <c r="DK79" s="38"/>
      <c r="DL79" s="38"/>
      <c r="DM79" s="38"/>
      <c r="DN79" s="38"/>
      <c r="DO79" s="38"/>
      <c r="DP79" s="38"/>
      <c r="DQ79" s="38"/>
      <c r="DR79" s="38"/>
      <c r="DS79" s="38"/>
      <c r="DT79" s="38"/>
      <c r="DU79" s="38"/>
      <c r="DV79" s="38"/>
      <c r="DW79" s="38"/>
      <c r="DX79" s="38"/>
      <c r="DY79" s="38"/>
      <c r="DZ79" s="38"/>
      <c r="EA79" s="38"/>
      <c r="EB79" s="38"/>
      <c r="EC79" s="38"/>
      <c r="ED79" s="38"/>
      <c r="EE79" s="38"/>
      <c r="EF79" s="38"/>
      <c r="EG79" s="38"/>
      <c r="EH79" s="38"/>
      <c r="EI79" s="38"/>
      <c r="EJ79" s="38"/>
      <c r="EK79" s="38"/>
      <c r="EL79" s="38"/>
      <c r="EM79" s="38"/>
      <c r="EN79" s="38"/>
      <c r="EO79" s="38"/>
      <c r="EP79" s="38"/>
      <c r="EQ79" s="38"/>
      <c r="ER79" s="38"/>
      <c r="ES79" s="38"/>
      <c r="ET79" s="38"/>
      <c r="EU79" s="38"/>
      <c r="EV79" s="38"/>
      <c r="EW79" s="38"/>
      <c r="EX79" s="38"/>
      <c r="EY79" s="38"/>
      <c r="EZ79" s="38"/>
      <c r="FA79" s="38"/>
      <c r="FB79" s="38"/>
      <c r="FC79" s="38"/>
      <c r="FD79" s="38"/>
      <c r="FE79" s="38"/>
      <c r="FF79" s="38"/>
      <c r="FG79" s="38"/>
      <c r="FH79" s="38"/>
      <c r="FI79" s="38"/>
      <c r="FJ79" s="38"/>
      <c r="FK79" s="38"/>
      <c r="FL79" s="38"/>
      <c r="FM79" s="38"/>
      <c r="FN79" s="38"/>
      <c r="FO79" s="38"/>
      <c r="FP79" s="38"/>
      <c r="FQ79" s="38"/>
      <c r="FR79" s="38"/>
      <c r="FS79" s="38"/>
      <c r="FT79" s="38"/>
      <c r="FU79" s="38"/>
      <c r="FV79" s="38"/>
      <c r="FW79" s="38"/>
      <c r="FX79" s="38"/>
      <c r="FY79" s="38"/>
      <c r="FZ79" s="38"/>
      <c r="GA79" s="38"/>
      <c r="GB79" s="38"/>
      <c r="GC79" s="38"/>
      <c r="GD79" s="38"/>
      <c r="GE79" s="38"/>
      <c r="GF79" s="38"/>
      <c r="GG79" s="38"/>
      <c r="GH79" s="38"/>
      <c r="GI79" s="38"/>
      <c r="GJ79" s="38"/>
      <c r="GK79" s="38"/>
      <c r="GL79" s="38"/>
      <c r="GM79" s="38"/>
      <c r="GN79" s="38"/>
      <c r="GO79" s="38"/>
      <c r="GP79" s="38"/>
      <c r="GQ79" s="38"/>
      <c r="GR79" s="38"/>
      <c r="GS79" s="38"/>
      <c r="GT79" s="38"/>
      <c r="GU79" s="38"/>
      <c r="GV79" s="38"/>
      <c r="GW79" s="38"/>
      <c r="GX79" s="38"/>
      <c r="GY79" s="38"/>
      <c r="GZ79" s="38"/>
      <c r="HA79" s="38"/>
      <c r="HB79" s="38"/>
      <c r="HC79" s="38"/>
      <c r="HD79" s="38"/>
      <c r="HE79" s="38"/>
    </row>
    <row r="80" spans="1:213" ht="6.6" customHeight="1">
      <c r="I80" s="473"/>
    </row>
    <row r="81" spans="1:213" s="37" customFormat="1" ht="20.25" customHeight="1">
      <c r="A81" s="38"/>
      <c r="B81" s="556"/>
      <c r="C81" s="55"/>
      <c r="D81" s="56"/>
      <c r="E81" s="56"/>
      <c r="F81" s="57"/>
      <c r="G81" s="472"/>
      <c r="H81" s="471" t="s">
        <v>662</v>
      </c>
      <c r="I81" s="471">
        <f>+I79+I77</f>
        <v>0</v>
      </c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  <c r="BM81" s="38"/>
      <c r="BN81" s="38"/>
      <c r="BO81" s="38"/>
      <c r="BP81" s="38"/>
      <c r="BQ81" s="38"/>
      <c r="BR81" s="38"/>
      <c r="BS81" s="38"/>
      <c r="BT81" s="38"/>
      <c r="BU81" s="38"/>
      <c r="BV81" s="38"/>
      <c r="BW81" s="38"/>
      <c r="BX81" s="38"/>
      <c r="BY81" s="38"/>
      <c r="BZ81" s="38"/>
      <c r="CA81" s="38"/>
      <c r="CB81" s="38"/>
      <c r="CC81" s="38"/>
      <c r="CD81" s="38"/>
      <c r="CE81" s="38"/>
      <c r="CF81" s="38"/>
      <c r="CG81" s="38"/>
      <c r="CH81" s="38"/>
      <c r="CI81" s="38"/>
      <c r="CJ81" s="38"/>
      <c r="CK81" s="38"/>
      <c r="CL81" s="38"/>
      <c r="CM81" s="38"/>
      <c r="CN81" s="38"/>
      <c r="CO81" s="38"/>
      <c r="CP81" s="38"/>
      <c r="CQ81" s="38"/>
      <c r="CR81" s="38"/>
      <c r="CS81" s="38"/>
      <c r="CT81" s="38"/>
      <c r="CU81" s="38"/>
      <c r="CV81" s="38"/>
      <c r="CW81" s="38"/>
      <c r="CX81" s="38"/>
      <c r="CY81" s="38"/>
      <c r="CZ81" s="38"/>
      <c r="DA81" s="38"/>
      <c r="DB81" s="38"/>
      <c r="DC81" s="38"/>
      <c r="DD81" s="38"/>
      <c r="DE81" s="38"/>
      <c r="DF81" s="38"/>
      <c r="DG81" s="38"/>
      <c r="DH81" s="38"/>
      <c r="DI81" s="38"/>
      <c r="DJ81" s="38"/>
      <c r="DK81" s="38"/>
      <c r="DL81" s="38"/>
      <c r="DM81" s="38"/>
      <c r="DN81" s="38"/>
      <c r="DO81" s="38"/>
      <c r="DP81" s="38"/>
      <c r="DQ81" s="38"/>
      <c r="DR81" s="38"/>
      <c r="DS81" s="38"/>
      <c r="DT81" s="38"/>
      <c r="DU81" s="38"/>
      <c r="DV81" s="38"/>
      <c r="DW81" s="38"/>
      <c r="DX81" s="38"/>
      <c r="DY81" s="38"/>
      <c r="DZ81" s="38"/>
      <c r="EA81" s="38"/>
      <c r="EB81" s="38"/>
      <c r="EC81" s="38"/>
      <c r="ED81" s="38"/>
      <c r="EE81" s="38"/>
      <c r="EF81" s="38"/>
      <c r="EG81" s="38"/>
      <c r="EH81" s="38"/>
      <c r="EI81" s="38"/>
      <c r="EJ81" s="38"/>
      <c r="EK81" s="38"/>
      <c r="EL81" s="38"/>
      <c r="EM81" s="38"/>
      <c r="EN81" s="38"/>
      <c r="EO81" s="38"/>
      <c r="EP81" s="38"/>
      <c r="EQ81" s="38"/>
      <c r="ER81" s="38"/>
      <c r="ES81" s="38"/>
      <c r="ET81" s="38"/>
      <c r="EU81" s="38"/>
      <c r="EV81" s="38"/>
      <c r="EW81" s="38"/>
      <c r="EX81" s="38"/>
      <c r="EY81" s="38"/>
      <c r="EZ81" s="38"/>
      <c r="FA81" s="38"/>
      <c r="FB81" s="38"/>
      <c r="FC81" s="38"/>
      <c r="FD81" s="38"/>
      <c r="FE81" s="38"/>
      <c r="FF81" s="38"/>
      <c r="FG81" s="38"/>
      <c r="FH81" s="38"/>
      <c r="FI81" s="38"/>
      <c r="FJ81" s="38"/>
      <c r="FK81" s="38"/>
      <c r="FL81" s="38"/>
      <c r="FM81" s="38"/>
      <c r="FN81" s="38"/>
      <c r="FO81" s="38"/>
      <c r="FP81" s="38"/>
      <c r="FQ81" s="38"/>
      <c r="FR81" s="38"/>
      <c r="FS81" s="38"/>
      <c r="FT81" s="38"/>
      <c r="FU81" s="38"/>
      <c r="FV81" s="38"/>
      <c r="FW81" s="38"/>
      <c r="FX81" s="38"/>
      <c r="FY81" s="38"/>
      <c r="FZ81" s="38"/>
      <c r="GA81" s="38"/>
      <c r="GB81" s="38"/>
      <c r="GC81" s="38"/>
      <c r="GD81" s="38"/>
      <c r="GE81" s="38"/>
      <c r="GF81" s="38"/>
      <c r="GG81" s="38"/>
      <c r="GH81" s="38"/>
      <c r="GI81" s="38"/>
      <c r="GJ81" s="38"/>
      <c r="GK81" s="38"/>
      <c r="GL81" s="38"/>
      <c r="GM81" s="38"/>
      <c r="GN81" s="38"/>
      <c r="GO81" s="38"/>
      <c r="GP81" s="38"/>
      <c r="GQ81" s="38"/>
      <c r="GR81" s="38"/>
      <c r="GS81" s="38"/>
      <c r="GT81" s="38"/>
      <c r="GU81" s="38"/>
      <c r="GV81" s="38"/>
      <c r="GW81" s="38"/>
      <c r="GX81" s="38"/>
      <c r="GY81" s="38"/>
      <c r="GZ81" s="38"/>
      <c r="HA81" s="38"/>
      <c r="HB81" s="38"/>
      <c r="HC81" s="38"/>
      <c r="HD81" s="38"/>
      <c r="HE81" s="38"/>
    </row>
    <row r="83" spans="1:213">
      <c r="I83" s="584"/>
    </row>
  </sheetData>
  <mergeCells count="15">
    <mergeCell ref="C69:F69"/>
    <mergeCell ref="C70:F70"/>
    <mergeCell ref="C71:F71"/>
    <mergeCell ref="C72:F72"/>
    <mergeCell ref="C73:F73"/>
    <mergeCell ref="C64:F64"/>
    <mergeCell ref="C65:F65"/>
    <mergeCell ref="C66:F66"/>
    <mergeCell ref="C67:F67"/>
    <mergeCell ref="C68:F68"/>
    <mergeCell ref="C7:F7"/>
    <mergeCell ref="B2:I2"/>
    <mergeCell ref="C61:F61"/>
    <mergeCell ref="C62:F62"/>
    <mergeCell ref="C63:F63"/>
  </mergeCells>
  <printOptions horizontalCentered="1" verticalCentered="1"/>
  <pageMargins left="0.39370078740157483" right="0" top="0.47244094488188981" bottom="0.19685039370078741" header="0.31496062992125984" footer="0.31496062992125984"/>
  <pageSetup paperSize="9" scale="79" orientation="landscape" r:id="rId1"/>
  <headerFooter>
    <oddHeader>&amp;L                    &amp;A&amp;RPage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R44"/>
  <sheetViews>
    <sheetView zoomScale="90" zoomScaleNormal="90" zoomScaleSheetLayoutView="85" workbookViewId="0">
      <pane ySplit="8" topLeftCell="A9" activePane="bottomLeft" state="frozen"/>
      <selection activeCell="N8" sqref="N8"/>
      <selection pane="bottomLeft" activeCell="D29" sqref="D29"/>
    </sheetView>
  </sheetViews>
  <sheetFormatPr defaultColWidth="10" defaultRowHeight="14.4"/>
  <cols>
    <col min="1" max="1" width="4.6640625" customWidth="1"/>
    <col min="2" max="2" width="2.33203125" customWidth="1"/>
    <col min="3" max="3" width="10.6640625" customWidth="1"/>
    <col min="4" max="4" width="54.6640625" customWidth="1"/>
    <col min="5" max="5" width="10.6640625" customWidth="1"/>
    <col min="6" max="6" width="7.6640625" customWidth="1"/>
    <col min="7" max="7" width="4.33203125" customWidth="1"/>
    <col min="8" max="8" width="13.33203125" customWidth="1"/>
    <col min="9" max="9" width="15.5546875" bestFit="1" customWidth="1"/>
    <col min="10" max="220" width="9.109375" customWidth="1"/>
  </cols>
  <sheetData>
    <row r="1" spans="1:214" s="14" customFormat="1" ht="15" customHeight="1">
      <c r="A1" s="61" t="s">
        <v>74</v>
      </c>
      <c r="B1" s="23"/>
      <c r="C1" s="62"/>
      <c r="D1" s="62"/>
      <c r="E1" s="63"/>
    </row>
    <row r="2" spans="1:214" s="14" customFormat="1" ht="13.2" customHeight="1">
      <c r="A2" s="64" t="s">
        <v>76</v>
      </c>
      <c r="B2" s="65"/>
      <c r="C2" s="66"/>
      <c r="D2" s="67" t="str">
        <f>Recap!E4</f>
        <v>:  DESIGN INTERIOR FIT-OUT BPDP KELAPA SAWIT</v>
      </c>
      <c r="E2" s="68"/>
      <c r="F2" s="69"/>
      <c r="G2" s="623"/>
      <c r="H2" s="623"/>
      <c r="I2" s="70"/>
    </row>
    <row r="3" spans="1:214" s="14" customFormat="1" ht="13.2" customHeight="1">
      <c r="A3" s="71" t="s">
        <v>89</v>
      </c>
      <c r="B3" s="66"/>
      <c r="C3" s="66"/>
      <c r="D3" s="30" t="s">
        <v>96</v>
      </c>
      <c r="E3" s="68"/>
      <c r="F3" s="72"/>
      <c r="G3" s="73"/>
      <c r="H3" s="626"/>
      <c r="I3" s="626"/>
    </row>
    <row r="4" spans="1:214" s="14" customFormat="1" ht="13.8" thickBot="1">
      <c r="A4" s="68"/>
      <c r="B4" s="68"/>
      <c r="E4" s="68"/>
      <c r="F4" s="74"/>
      <c r="G4" s="75"/>
      <c r="H4" s="75"/>
      <c r="I4" s="75"/>
    </row>
    <row r="5" spans="1:214" s="14" customFormat="1" ht="15" customHeight="1">
      <c r="A5" s="615" t="s">
        <v>90</v>
      </c>
      <c r="B5" s="617" t="s">
        <v>10</v>
      </c>
      <c r="C5" s="618"/>
      <c r="D5" s="619"/>
      <c r="E5" s="624"/>
      <c r="F5" s="627" t="s">
        <v>77</v>
      </c>
      <c r="G5" s="628"/>
      <c r="H5" s="624" t="s">
        <v>79</v>
      </c>
      <c r="I5" s="631" t="s">
        <v>80</v>
      </c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  <c r="FY5" s="29"/>
      <c r="FZ5" s="29"/>
      <c r="GA5" s="29"/>
      <c r="GB5" s="29"/>
      <c r="GC5" s="29"/>
      <c r="GD5" s="29"/>
      <c r="GE5" s="29"/>
      <c r="GF5" s="29"/>
      <c r="GG5" s="29"/>
      <c r="GH5" s="29"/>
      <c r="GI5" s="29"/>
      <c r="GJ5" s="29"/>
      <c r="GK5" s="29"/>
      <c r="GL5" s="29"/>
      <c r="GM5" s="29"/>
      <c r="GN5" s="29"/>
      <c r="GO5" s="29"/>
      <c r="GP5" s="29"/>
      <c r="GQ5" s="29"/>
      <c r="GR5" s="29"/>
      <c r="GS5" s="29"/>
      <c r="GT5" s="29"/>
      <c r="GU5" s="29"/>
      <c r="GV5" s="29"/>
      <c r="GW5" s="29"/>
      <c r="GX5" s="29"/>
      <c r="GY5" s="29"/>
      <c r="GZ5" s="29"/>
      <c r="HA5" s="29"/>
      <c r="HB5" s="29"/>
      <c r="HC5" s="29"/>
      <c r="HD5" s="29"/>
      <c r="HE5" s="29"/>
      <c r="HF5" s="29"/>
    </row>
    <row r="6" spans="1:214" s="14" customFormat="1" ht="15" customHeight="1">
      <c r="A6" s="616"/>
      <c r="B6" s="620" t="s">
        <v>13</v>
      </c>
      <c r="C6" s="621"/>
      <c r="D6" s="622"/>
      <c r="E6" s="625"/>
      <c r="F6" s="629"/>
      <c r="G6" s="630"/>
      <c r="H6" s="625"/>
      <c r="I6" s="632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  <c r="FY6" s="29"/>
      <c r="FZ6" s="29"/>
      <c r="GA6" s="29"/>
      <c r="GB6" s="29"/>
      <c r="GC6" s="29"/>
      <c r="GD6" s="29"/>
      <c r="GE6" s="29"/>
      <c r="GF6" s="29"/>
      <c r="GG6" s="29"/>
      <c r="GH6" s="29"/>
      <c r="GI6" s="29"/>
      <c r="GJ6" s="29"/>
      <c r="GK6" s="29"/>
      <c r="GL6" s="29"/>
      <c r="GM6" s="29"/>
      <c r="GN6" s="29"/>
      <c r="GO6" s="29"/>
      <c r="GP6" s="29"/>
      <c r="GQ6" s="29"/>
      <c r="GR6" s="29"/>
      <c r="GS6" s="29"/>
      <c r="GT6" s="29"/>
      <c r="GU6" s="29"/>
      <c r="GV6" s="29"/>
      <c r="GW6" s="29"/>
      <c r="GX6" s="29"/>
      <c r="GY6" s="29"/>
      <c r="GZ6" s="29"/>
      <c r="HA6" s="29"/>
      <c r="HB6" s="29"/>
      <c r="HC6" s="29"/>
      <c r="HD6" s="29"/>
      <c r="HE6" s="29"/>
      <c r="HF6" s="29"/>
    </row>
    <row r="7" spans="1:214" s="14" customFormat="1" ht="23.1" customHeight="1">
      <c r="A7" s="613" t="s">
        <v>84</v>
      </c>
      <c r="B7" s="614"/>
      <c r="C7" s="614"/>
      <c r="D7" s="614"/>
      <c r="E7" s="614"/>
      <c r="F7" s="516"/>
      <c r="G7" s="516"/>
      <c r="H7" s="516"/>
      <c r="I7" s="526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  <c r="GH7" s="29"/>
      <c r="GI7" s="29"/>
      <c r="GJ7" s="29"/>
      <c r="GK7" s="29"/>
      <c r="GL7" s="29"/>
      <c r="GM7" s="29"/>
      <c r="GN7" s="29"/>
      <c r="GO7" s="29"/>
      <c r="GP7" s="29"/>
      <c r="GQ7" s="29"/>
      <c r="GR7" s="29"/>
      <c r="GS7" s="29"/>
      <c r="GT7" s="29"/>
      <c r="GU7" s="29"/>
      <c r="GV7" s="29"/>
      <c r="GW7" s="29"/>
      <c r="GX7" s="29"/>
      <c r="GY7" s="29"/>
      <c r="GZ7" s="29"/>
      <c r="HA7" s="29"/>
      <c r="HB7" s="29"/>
      <c r="HC7" s="29"/>
      <c r="HD7" s="29"/>
      <c r="HE7" s="29"/>
      <c r="HF7" s="29"/>
    </row>
    <row r="8" spans="1:214" s="14" customFormat="1" ht="18" customHeight="1">
      <c r="A8" s="517" t="s">
        <v>3</v>
      </c>
      <c r="B8" s="76" t="s">
        <v>67</v>
      </c>
      <c r="C8" s="77"/>
      <c r="D8" s="78"/>
      <c r="E8" s="79"/>
      <c r="F8" s="80"/>
      <c r="G8" s="79"/>
      <c r="H8" s="79"/>
      <c r="I8" s="79"/>
    </row>
    <row r="9" spans="1:214" s="14" customFormat="1" ht="6" customHeight="1">
      <c r="A9" s="518"/>
      <c r="B9" s="81"/>
      <c r="C9" s="519"/>
      <c r="D9" s="26"/>
      <c r="E9" s="82"/>
      <c r="F9" s="83"/>
      <c r="G9" s="82"/>
      <c r="H9" s="82"/>
      <c r="I9" s="82"/>
    </row>
    <row r="10" spans="1:214" s="14" customFormat="1" ht="18" customHeight="1">
      <c r="A10" s="520" t="s">
        <v>8</v>
      </c>
      <c r="B10" s="362" t="s">
        <v>64</v>
      </c>
      <c r="C10" s="66"/>
      <c r="D10" s="37"/>
      <c r="E10" s="85"/>
      <c r="F10" s="86"/>
      <c r="G10" s="85"/>
      <c r="H10" s="85"/>
      <c r="I10" s="85"/>
    </row>
    <row r="11" spans="1:214" s="14" customFormat="1" ht="6" customHeight="1">
      <c r="A11" s="521"/>
      <c r="B11" s="363"/>
      <c r="C11" s="37"/>
      <c r="D11" s="37"/>
      <c r="E11" s="85"/>
      <c r="F11" s="88"/>
      <c r="G11" s="85"/>
      <c r="H11" s="85"/>
      <c r="I11" s="85"/>
    </row>
    <row r="12" spans="1:214" s="14" customFormat="1" ht="12.9" customHeight="1">
      <c r="A12" s="521">
        <v>1</v>
      </c>
      <c r="B12" s="522" t="s">
        <v>150</v>
      </c>
      <c r="D12" s="37"/>
      <c r="E12" s="85"/>
      <c r="F12" s="88">
        <v>1</v>
      </c>
      <c r="G12" s="85" t="s">
        <v>15</v>
      </c>
      <c r="H12" s="89"/>
      <c r="I12" s="89">
        <f>H12*F12</f>
        <v>0</v>
      </c>
    </row>
    <row r="13" spans="1:214" s="14" customFormat="1" ht="8.1" customHeight="1">
      <c r="A13" s="521"/>
      <c r="B13" s="522"/>
      <c r="D13" s="37"/>
      <c r="E13" s="85"/>
      <c r="F13" s="88"/>
      <c r="G13" s="85"/>
      <c r="H13" s="91"/>
      <c r="I13" s="527"/>
    </row>
    <row r="14" spans="1:214" s="14" customFormat="1" ht="12.9" customHeight="1">
      <c r="A14" s="521">
        <f>1+A12</f>
        <v>2</v>
      </c>
      <c r="B14" s="522" t="s">
        <v>68</v>
      </c>
      <c r="D14" s="37"/>
      <c r="E14" s="85"/>
      <c r="F14" s="88">
        <v>1</v>
      </c>
      <c r="G14" s="85" t="s">
        <v>15</v>
      </c>
      <c r="H14" s="89"/>
      <c r="I14" s="89">
        <f>H14*F14</f>
        <v>0</v>
      </c>
    </row>
    <row r="15" spans="1:214" s="14" customFormat="1" ht="8.1" customHeight="1">
      <c r="A15" s="521"/>
      <c r="B15" s="522"/>
      <c r="D15" s="37"/>
      <c r="E15" s="85"/>
      <c r="F15" s="88"/>
      <c r="G15" s="85"/>
      <c r="H15" s="92"/>
      <c r="I15" s="528"/>
    </row>
    <row r="16" spans="1:214" s="14" customFormat="1" ht="12.9" customHeight="1">
      <c r="A16" s="521">
        <f>1+A14</f>
        <v>3</v>
      </c>
      <c r="B16" s="522" t="s">
        <v>69</v>
      </c>
      <c r="D16" s="37"/>
      <c r="E16" s="85"/>
      <c r="F16" s="88">
        <v>1</v>
      </c>
      <c r="G16" s="85" t="s">
        <v>15</v>
      </c>
      <c r="H16" s="89"/>
      <c r="I16" s="89">
        <f>H16*F16</f>
        <v>0</v>
      </c>
    </row>
    <row r="17" spans="1:9" s="14" customFormat="1" ht="8.1" customHeight="1">
      <c r="A17" s="521"/>
      <c r="B17" s="522"/>
      <c r="D17" s="37"/>
      <c r="E17" s="85"/>
      <c r="F17" s="88"/>
      <c r="G17" s="85"/>
      <c r="H17" s="92"/>
      <c r="I17" s="89"/>
    </row>
    <row r="18" spans="1:9" s="14" customFormat="1" ht="13.2">
      <c r="A18" s="521">
        <f>1+A16</f>
        <v>4</v>
      </c>
      <c r="B18" s="522" t="s">
        <v>124</v>
      </c>
      <c r="D18" s="37"/>
      <c r="E18" s="85"/>
      <c r="F18" s="88">
        <v>1</v>
      </c>
      <c r="G18" s="85" t="s">
        <v>15</v>
      </c>
      <c r="H18" s="89"/>
      <c r="I18" s="89">
        <f>H18*F18</f>
        <v>0</v>
      </c>
    </row>
    <row r="19" spans="1:9" s="14" customFormat="1" ht="8.1" customHeight="1">
      <c r="A19" s="521"/>
      <c r="B19" s="522"/>
      <c r="D19" s="37"/>
      <c r="E19" s="85"/>
      <c r="F19" s="88"/>
      <c r="G19" s="85"/>
      <c r="H19" s="92"/>
      <c r="I19" s="89"/>
    </row>
    <row r="20" spans="1:9" s="14" customFormat="1" ht="12.9" customHeight="1">
      <c r="A20" s="521">
        <v>5</v>
      </c>
      <c r="B20" s="522" t="s">
        <v>70</v>
      </c>
      <c r="D20" s="37"/>
      <c r="E20" s="85"/>
      <c r="F20" s="88">
        <v>1</v>
      </c>
      <c r="G20" s="85" t="s">
        <v>15</v>
      </c>
      <c r="H20" s="89"/>
      <c r="I20" s="89">
        <f>H20*F20</f>
        <v>0</v>
      </c>
    </row>
    <row r="21" spans="1:9" s="14" customFormat="1" ht="12.6" customHeight="1">
      <c r="A21" s="521"/>
      <c r="B21" s="522" t="s">
        <v>151</v>
      </c>
      <c r="D21" s="37"/>
      <c r="E21" s="85"/>
      <c r="F21" s="88"/>
      <c r="G21" s="85"/>
      <c r="H21" s="92"/>
      <c r="I21" s="89"/>
    </row>
    <row r="22" spans="1:9" s="14" customFormat="1" ht="8.1" customHeight="1">
      <c r="A22" s="521"/>
      <c r="B22" s="522"/>
      <c r="D22" s="37"/>
      <c r="E22" s="85"/>
      <c r="F22" s="88"/>
      <c r="G22" s="85"/>
      <c r="H22" s="92"/>
      <c r="I22" s="89"/>
    </row>
    <row r="23" spans="1:9" s="14" customFormat="1" ht="12.9" customHeight="1">
      <c r="A23" s="521">
        <f>1+A20</f>
        <v>6</v>
      </c>
      <c r="B23" s="522" t="s">
        <v>71</v>
      </c>
      <c r="D23" s="37"/>
      <c r="E23" s="85"/>
      <c r="F23" s="88">
        <v>1</v>
      </c>
      <c r="G23" s="85" t="s">
        <v>15</v>
      </c>
      <c r="H23" s="89"/>
      <c r="I23" s="89">
        <f>H23*F23</f>
        <v>0</v>
      </c>
    </row>
    <row r="24" spans="1:9" s="14" customFormat="1" ht="8.1" customHeight="1">
      <c r="A24" s="521"/>
      <c r="B24" s="522"/>
      <c r="D24" s="37"/>
      <c r="E24" s="85"/>
      <c r="F24" s="88"/>
      <c r="G24" s="85"/>
      <c r="H24" s="92"/>
      <c r="I24" s="89"/>
    </row>
    <row r="25" spans="1:9" s="14" customFormat="1" ht="12.9" customHeight="1">
      <c r="A25" s="521">
        <f>1+A23</f>
        <v>7</v>
      </c>
      <c r="B25" s="522" t="s">
        <v>73</v>
      </c>
      <c r="D25" s="37"/>
      <c r="E25" s="85"/>
      <c r="F25" s="88">
        <v>1</v>
      </c>
      <c r="G25" s="85" t="s">
        <v>15</v>
      </c>
      <c r="H25" s="89"/>
      <c r="I25" s="89">
        <f>H25*F25</f>
        <v>0</v>
      </c>
    </row>
    <row r="26" spans="1:9" s="14" customFormat="1" ht="12.9" customHeight="1">
      <c r="A26" s="521"/>
      <c r="B26" s="522" t="s">
        <v>152</v>
      </c>
      <c r="D26" s="37"/>
      <c r="E26" s="85"/>
      <c r="F26" s="88"/>
      <c r="G26" s="85"/>
      <c r="H26" s="93"/>
      <c r="I26" s="89"/>
    </row>
    <row r="27" spans="1:9" s="14" customFormat="1" ht="8.1" customHeight="1">
      <c r="A27" s="521"/>
      <c r="B27" s="522"/>
      <c r="D27" s="37"/>
      <c r="E27" s="85"/>
      <c r="F27" s="88"/>
      <c r="G27" s="85"/>
      <c r="H27" s="92"/>
      <c r="I27" s="89"/>
    </row>
    <row r="28" spans="1:9" s="14" customFormat="1" ht="12.9" customHeight="1">
      <c r="A28" s="521">
        <f>1+A25</f>
        <v>8</v>
      </c>
      <c r="B28" s="522" t="s">
        <v>72</v>
      </c>
      <c r="D28" s="37"/>
      <c r="E28" s="85"/>
      <c r="F28" s="88">
        <v>1</v>
      </c>
      <c r="G28" s="85" t="s">
        <v>15</v>
      </c>
      <c r="H28" s="89"/>
      <c r="I28" s="89">
        <f>H28*F28</f>
        <v>0</v>
      </c>
    </row>
    <row r="29" spans="1:9" s="14" customFormat="1" ht="8.1" customHeight="1">
      <c r="A29" s="521"/>
      <c r="B29" s="522"/>
      <c r="D29" s="37"/>
      <c r="E29" s="85"/>
      <c r="F29" s="88"/>
      <c r="G29" s="85"/>
      <c r="H29" s="96"/>
      <c r="I29" s="89"/>
    </row>
    <row r="30" spans="1:9" s="14" customFormat="1" ht="12.9" customHeight="1">
      <c r="A30" s="521">
        <f>1+A28</f>
        <v>9</v>
      </c>
      <c r="B30" s="522" t="s">
        <v>81</v>
      </c>
      <c r="D30" s="37"/>
      <c r="E30" s="85"/>
      <c r="F30" s="88">
        <v>1</v>
      </c>
      <c r="G30" s="85" t="s">
        <v>15</v>
      </c>
      <c r="H30" s="89"/>
      <c r="I30" s="89">
        <f>H30*F30</f>
        <v>0</v>
      </c>
    </row>
    <row r="31" spans="1:9" s="14" customFormat="1" ht="12.9" customHeight="1">
      <c r="A31" s="521"/>
      <c r="B31" s="523" t="s">
        <v>82</v>
      </c>
      <c r="D31" s="37"/>
      <c r="E31" s="85"/>
      <c r="F31" s="88"/>
      <c r="G31" s="85"/>
      <c r="H31" s="89"/>
      <c r="I31" s="95"/>
    </row>
    <row r="32" spans="1:9" s="14" customFormat="1" ht="12.9" customHeight="1">
      <c r="A32" s="521"/>
      <c r="B32" s="523"/>
      <c r="D32" s="37"/>
      <c r="E32" s="85"/>
      <c r="F32" s="88"/>
      <c r="G32" s="85"/>
      <c r="H32" s="95"/>
      <c r="I32" s="95"/>
    </row>
    <row r="33" spans="1:226" s="14" customFormat="1" ht="13.2">
      <c r="A33" s="521"/>
      <c r="B33" s="37"/>
      <c r="D33" s="37"/>
      <c r="E33" s="85"/>
      <c r="F33" s="88"/>
      <c r="G33" s="85"/>
      <c r="H33" s="89"/>
      <c r="I33" s="89"/>
    </row>
    <row r="34" spans="1:226" s="97" customFormat="1" ht="6" customHeight="1">
      <c r="A34" s="511"/>
      <c r="B34" s="99"/>
      <c r="C34" s="100"/>
      <c r="D34" s="101"/>
      <c r="E34" s="102"/>
      <c r="F34" s="103"/>
      <c r="G34" s="104"/>
      <c r="H34" s="105"/>
      <c r="I34" s="156"/>
    </row>
    <row r="35" spans="1:226" s="97" customFormat="1" ht="15" customHeight="1" thickBot="1">
      <c r="A35" s="524"/>
      <c r="B35" s="107"/>
      <c r="C35" s="108"/>
      <c r="D35" s="108"/>
      <c r="E35" s="108"/>
      <c r="F35" s="108"/>
      <c r="G35" s="109" t="s">
        <v>411</v>
      </c>
      <c r="H35" s="110"/>
      <c r="I35" s="452">
        <f>SUM(I10:I32)</f>
        <v>0</v>
      </c>
    </row>
    <row r="36" spans="1:226" s="14" customFormat="1" ht="6" customHeight="1">
      <c r="A36" s="518"/>
      <c r="B36" s="81"/>
      <c r="C36" s="519"/>
      <c r="D36" s="26"/>
      <c r="E36" s="82"/>
      <c r="F36" s="83"/>
      <c r="G36" s="82"/>
      <c r="H36" s="82"/>
      <c r="I36" s="82"/>
    </row>
    <row r="37" spans="1:226" s="14" customFormat="1" ht="18" customHeight="1">
      <c r="A37" s="520" t="s">
        <v>5</v>
      </c>
      <c r="B37" s="84" t="s">
        <v>328</v>
      </c>
      <c r="C37" s="66"/>
      <c r="D37" s="37"/>
      <c r="E37" s="85"/>
      <c r="F37" s="86"/>
      <c r="G37" s="85"/>
      <c r="H37" s="85"/>
      <c r="I37" s="85"/>
    </row>
    <row r="38" spans="1:226" s="14" customFormat="1" ht="6" customHeight="1">
      <c r="A38" s="521"/>
      <c r="B38" s="87"/>
      <c r="C38" s="37"/>
      <c r="D38" s="37"/>
      <c r="E38" s="85"/>
      <c r="F38" s="88"/>
      <c r="G38" s="85"/>
      <c r="H38" s="85"/>
      <c r="I38" s="85"/>
    </row>
    <row r="39" spans="1:226" s="14" customFormat="1" ht="12.9" customHeight="1">
      <c r="A39" s="521">
        <v>1</v>
      </c>
      <c r="B39" s="522" t="s">
        <v>370</v>
      </c>
      <c r="D39" s="37"/>
      <c r="E39" s="85"/>
      <c r="F39" s="88">
        <v>1</v>
      </c>
      <c r="G39" s="85" t="s">
        <v>15</v>
      </c>
      <c r="H39" s="89"/>
      <c r="I39" s="89">
        <f>H39*F39</f>
        <v>0</v>
      </c>
    </row>
    <row r="40" spans="1:226" s="14" customFormat="1" ht="13.2">
      <c r="A40" s="521"/>
      <c r="B40" s="37"/>
      <c r="D40" s="37"/>
      <c r="E40" s="85"/>
      <c r="F40" s="88"/>
      <c r="G40" s="85"/>
      <c r="H40" s="89"/>
      <c r="I40" s="89"/>
    </row>
    <row r="41" spans="1:226" s="97" customFormat="1" ht="6" customHeight="1">
      <c r="A41" s="511"/>
      <c r="B41" s="99"/>
      <c r="C41" s="100"/>
      <c r="D41" s="101"/>
      <c r="E41" s="102"/>
      <c r="F41" s="103"/>
      <c r="G41" s="104"/>
      <c r="H41" s="105"/>
      <c r="I41" s="156"/>
    </row>
    <row r="42" spans="1:226" s="97" customFormat="1" ht="15" customHeight="1" thickBot="1">
      <c r="A42" s="524"/>
      <c r="B42" s="107"/>
      <c r="C42" s="108"/>
      <c r="D42" s="108"/>
      <c r="E42" s="108"/>
      <c r="F42" s="108"/>
      <c r="G42" s="109" t="s">
        <v>412</v>
      </c>
      <c r="H42" s="110"/>
      <c r="I42" s="452">
        <f>SUM(I39:I41)</f>
        <v>0</v>
      </c>
    </row>
    <row r="43" spans="1:226" s="97" customFormat="1" ht="6" customHeight="1">
      <c r="A43" s="502"/>
      <c r="B43" s="111"/>
      <c r="C43" s="112"/>
      <c r="D43" s="113"/>
      <c r="E43" s="114"/>
      <c r="F43" s="115"/>
      <c r="G43" s="115"/>
      <c r="H43" s="114"/>
      <c r="I43" s="114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  <c r="AP43" s="116"/>
      <c r="AQ43" s="116"/>
      <c r="AR43" s="116"/>
      <c r="AS43" s="116"/>
      <c r="AT43" s="116"/>
      <c r="AU43" s="116"/>
      <c r="AV43" s="116"/>
      <c r="AW43" s="116"/>
      <c r="AX43" s="116"/>
      <c r="AY43" s="116"/>
      <c r="AZ43" s="116"/>
      <c r="BA43" s="116"/>
      <c r="BB43" s="116"/>
      <c r="BC43" s="116"/>
      <c r="BD43" s="116"/>
      <c r="BE43" s="116"/>
      <c r="BF43" s="116"/>
      <c r="BG43" s="116"/>
      <c r="BH43" s="116"/>
      <c r="BI43" s="116"/>
      <c r="BJ43" s="116"/>
      <c r="BK43" s="116"/>
      <c r="BL43" s="116"/>
      <c r="BM43" s="116"/>
      <c r="BN43" s="116"/>
      <c r="BO43" s="116"/>
      <c r="BP43" s="116"/>
      <c r="BQ43" s="116"/>
      <c r="BR43" s="116"/>
      <c r="BS43" s="116"/>
      <c r="BT43" s="116"/>
      <c r="BU43" s="116"/>
      <c r="BV43" s="116"/>
      <c r="BW43" s="116"/>
      <c r="BX43" s="116"/>
      <c r="BY43" s="116"/>
      <c r="BZ43" s="116"/>
      <c r="CA43" s="116"/>
      <c r="CB43" s="116"/>
      <c r="CC43" s="116"/>
      <c r="CD43" s="116"/>
      <c r="CE43" s="116"/>
      <c r="CF43" s="116"/>
      <c r="CG43" s="116"/>
      <c r="CH43" s="116"/>
      <c r="CI43" s="116"/>
      <c r="CJ43" s="116"/>
      <c r="CK43" s="116"/>
      <c r="CL43" s="116"/>
      <c r="CM43" s="116"/>
      <c r="CN43" s="116"/>
      <c r="CO43" s="116"/>
      <c r="CP43" s="116"/>
      <c r="CQ43" s="116"/>
      <c r="CR43" s="116"/>
      <c r="CS43" s="116"/>
      <c r="CT43" s="116"/>
      <c r="CU43" s="116"/>
      <c r="CV43" s="116"/>
      <c r="CW43" s="116"/>
      <c r="CX43" s="116"/>
      <c r="CY43" s="116"/>
      <c r="CZ43" s="116"/>
      <c r="DA43" s="116"/>
      <c r="DB43" s="116"/>
      <c r="DC43" s="116"/>
      <c r="DD43" s="116"/>
      <c r="DE43" s="116"/>
      <c r="DF43" s="116"/>
      <c r="DG43" s="116"/>
      <c r="DH43" s="116"/>
      <c r="DI43" s="116"/>
      <c r="DJ43" s="116"/>
      <c r="DK43" s="116"/>
      <c r="DL43" s="116"/>
      <c r="DM43" s="116"/>
      <c r="DN43" s="116"/>
      <c r="DO43" s="116"/>
      <c r="DP43" s="116"/>
      <c r="DQ43" s="116"/>
      <c r="DR43" s="116"/>
      <c r="DS43" s="116"/>
      <c r="DT43" s="116"/>
      <c r="DU43" s="116"/>
      <c r="DV43" s="116"/>
      <c r="DW43" s="116"/>
      <c r="DX43" s="116"/>
      <c r="DY43" s="116"/>
      <c r="DZ43" s="116"/>
      <c r="EA43" s="116"/>
      <c r="EB43" s="116"/>
      <c r="EC43" s="116"/>
      <c r="ED43" s="116"/>
      <c r="EE43" s="116"/>
      <c r="EF43" s="116"/>
      <c r="EG43" s="116"/>
      <c r="EH43" s="116"/>
      <c r="EI43" s="116"/>
      <c r="EJ43" s="116"/>
      <c r="EK43" s="116"/>
      <c r="EL43" s="116"/>
      <c r="EM43" s="116"/>
      <c r="EN43" s="116"/>
      <c r="EO43" s="116"/>
      <c r="EP43" s="116"/>
      <c r="EQ43" s="116"/>
      <c r="ER43" s="116"/>
      <c r="ES43" s="116"/>
      <c r="ET43" s="116"/>
      <c r="EU43" s="116"/>
      <c r="EV43" s="116"/>
      <c r="EW43" s="116"/>
      <c r="EX43" s="116"/>
      <c r="EY43" s="116"/>
      <c r="EZ43" s="116"/>
      <c r="FA43" s="116"/>
      <c r="FB43" s="116"/>
      <c r="FC43" s="116"/>
      <c r="FD43" s="116"/>
      <c r="FE43" s="116"/>
      <c r="FF43" s="116"/>
      <c r="FG43" s="116"/>
      <c r="FH43" s="116"/>
      <c r="FI43" s="116"/>
      <c r="FJ43" s="116"/>
      <c r="FK43" s="116"/>
      <c r="FL43" s="116"/>
      <c r="FM43" s="116"/>
      <c r="FN43" s="116"/>
      <c r="FO43" s="116"/>
      <c r="FP43" s="116"/>
      <c r="FQ43" s="116"/>
      <c r="FR43" s="116"/>
      <c r="FS43" s="116"/>
      <c r="FT43" s="116"/>
      <c r="FU43" s="116"/>
      <c r="FV43" s="116"/>
      <c r="FW43" s="116"/>
      <c r="FX43" s="116"/>
      <c r="FY43" s="116"/>
      <c r="FZ43" s="116"/>
      <c r="GA43" s="116"/>
      <c r="GB43" s="116"/>
      <c r="GC43" s="116"/>
      <c r="GD43" s="116"/>
      <c r="GE43" s="116"/>
      <c r="GF43" s="116"/>
      <c r="GG43" s="116"/>
      <c r="GH43" s="116"/>
      <c r="GI43" s="116"/>
      <c r="GJ43" s="116"/>
      <c r="GK43" s="116"/>
      <c r="GL43" s="116"/>
      <c r="GM43" s="116"/>
      <c r="GN43" s="116"/>
      <c r="GO43" s="116"/>
      <c r="GP43" s="116"/>
      <c r="GQ43" s="116"/>
      <c r="GR43" s="116"/>
      <c r="GS43" s="116"/>
      <c r="GT43" s="116"/>
      <c r="GU43" s="116"/>
      <c r="GV43" s="116"/>
      <c r="GW43" s="116"/>
      <c r="GX43" s="116"/>
      <c r="GY43" s="116"/>
      <c r="GZ43" s="116"/>
      <c r="HA43" s="116"/>
      <c r="HB43" s="116"/>
      <c r="HC43" s="116"/>
      <c r="HD43" s="116"/>
      <c r="HE43" s="116"/>
      <c r="HF43" s="116"/>
      <c r="HG43" s="116"/>
      <c r="HH43" s="116"/>
      <c r="HI43" s="116"/>
      <c r="HJ43" s="116"/>
      <c r="HK43" s="116"/>
      <c r="HL43" s="116"/>
      <c r="HM43" s="116"/>
      <c r="HN43" s="116"/>
      <c r="HO43" s="116"/>
      <c r="HP43" s="116"/>
      <c r="HQ43" s="116"/>
      <c r="HR43" s="116"/>
    </row>
    <row r="44" spans="1:226" s="14" customFormat="1" ht="20.100000000000001" customHeight="1" thickBot="1">
      <c r="A44" s="525"/>
      <c r="B44" s="117"/>
      <c r="C44" s="118"/>
      <c r="D44" s="118"/>
      <c r="E44" s="118"/>
      <c r="F44" s="119"/>
      <c r="G44" s="120" t="s">
        <v>58</v>
      </c>
      <c r="H44" s="121"/>
      <c r="I44" s="529">
        <f>+I35+I42</f>
        <v>0</v>
      </c>
    </row>
  </sheetData>
  <mergeCells count="10">
    <mergeCell ref="A7:E7"/>
    <mergeCell ref="A5:A6"/>
    <mergeCell ref="B5:D5"/>
    <mergeCell ref="B6:D6"/>
    <mergeCell ref="G2:H2"/>
    <mergeCell ref="E5:E6"/>
    <mergeCell ref="H3:I3"/>
    <mergeCell ref="F5:G6"/>
    <mergeCell ref="H5:H6"/>
    <mergeCell ref="I5:I6"/>
  </mergeCells>
  <printOptions horizontalCentered="1"/>
  <pageMargins left="0.39370078740157483" right="0" top="0.39370078740157483" bottom="0.39370078740157483" header="0.11811023622047245" footer="0.11811023622047245"/>
  <pageSetup paperSize="9" scale="79" orientation="portrait" r:id="rId1"/>
  <headerFooter>
    <oddFooter>&amp;C&amp;A&amp;RPage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T251"/>
  <sheetViews>
    <sheetView zoomScale="85" zoomScaleNormal="85" zoomScaleSheetLayoutView="100" workbookViewId="0">
      <pane ySplit="7" topLeftCell="A8" activePane="bottomLeft" state="frozen"/>
      <selection activeCell="N8" sqref="N8"/>
      <selection pane="bottomLeft" activeCell="H96" sqref="A96:H97"/>
    </sheetView>
  </sheetViews>
  <sheetFormatPr defaultColWidth="10" defaultRowHeight="14.4"/>
  <cols>
    <col min="1" max="1" width="5.6640625" customWidth="1"/>
    <col min="2" max="2" width="3.6640625" style="443" customWidth="1"/>
    <col min="3" max="3" width="20.6640625" style="443" customWidth="1"/>
    <col min="4" max="4" width="40.6640625" customWidth="1"/>
    <col min="5" max="5" width="7.6640625" customWidth="1"/>
    <col min="6" max="11" width="7.6640625" style="377" customWidth="1"/>
    <col min="12" max="12" width="6.6640625" customWidth="1"/>
    <col min="13" max="14" width="12.5546875" customWidth="1"/>
    <col min="15" max="17" width="13.6640625" style="443" customWidth="1"/>
    <col min="18" max="18" width="18.6640625" customWidth="1"/>
  </cols>
  <sheetData>
    <row r="1" spans="1:124" s="14" customFormat="1" ht="15" customHeight="1">
      <c r="A1" s="61" t="s">
        <v>74</v>
      </c>
      <c r="B1" s="477"/>
      <c r="C1" s="475"/>
      <c r="D1" s="62"/>
      <c r="E1" s="63"/>
      <c r="F1" s="365"/>
      <c r="G1" s="365"/>
      <c r="H1" s="365"/>
      <c r="I1" s="365"/>
      <c r="J1" s="365"/>
      <c r="K1" s="365"/>
      <c r="L1" s="62"/>
      <c r="M1" s="62"/>
      <c r="N1" s="62"/>
      <c r="O1" s="97"/>
      <c r="P1" s="97"/>
      <c r="Q1" s="97"/>
    </row>
    <row r="2" spans="1:124" s="14" customFormat="1" ht="13.2" customHeight="1">
      <c r="A2" s="64" t="s">
        <v>76</v>
      </c>
      <c r="B2" s="478"/>
      <c r="C2" s="476"/>
      <c r="D2" s="67" t="str">
        <f>Recap!E4</f>
        <v>:  DESIGN INTERIOR FIT-OUT BPDP KELAPA SAWIT</v>
      </c>
      <c r="F2" s="365"/>
      <c r="G2" s="365"/>
      <c r="H2" s="365"/>
      <c r="I2" s="365"/>
      <c r="J2" s="365"/>
      <c r="K2" s="365"/>
      <c r="L2" s="250"/>
      <c r="M2" s="250"/>
      <c r="N2" s="250"/>
      <c r="O2" s="623"/>
      <c r="P2" s="623"/>
      <c r="Q2" s="623"/>
      <c r="R2" s="623"/>
    </row>
    <row r="3" spans="1:124" s="14" customFormat="1" ht="13.2" customHeight="1">
      <c r="A3" s="71" t="s">
        <v>88</v>
      </c>
      <c r="B3" s="476"/>
      <c r="C3" s="476"/>
      <c r="D3" s="30" t="s">
        <v>135</v>
      </c>
      <c r="F3" s="365"/>
      <c r="G3" s="365"/>
      <c r="H3" s="365"/>
      <c r="I3" s="365"/>
      <c r="J3" s="365"/>
      <c r="K3" s="365"/>
      <c r="L3" s="253"/>
      <c r="M3" s="253"/>
      <c r="N3" s="253"/>
      <c r="O3" s="442"/>
      <c r="P3" s="442"/>
      <c r="Q3" s="442"/>
      <c r="R3" s="401"/>
    </row>
    <row r="4" spans="1:124" s="97" customFormat="1" ht="4.95" customHeight="1" thickBot="1">
      <c r="A4" s="125"/>
      <c r="B4" s="125"/>
      <c r="C4" s="126"/>
      <c r="D4" s="126"/>
      <c r="E4" s="127"/>
      <c r="F4" s="366"/>
      <c r="G4" s="366"/>
      <c r="H4" s="366"/>
      <c r="I4" s="366"/>
      <c r="J4" s="366"/>
      <c r="K4" s="366"/>
      <c r="L4" s="125"/>
      <c r="M4" s="125"/>
      <c r="N4" s="125"/>
      <c r="O4" s="129"/>
      <c r="P4" s="129"/>
      <c r="Q4" s="129"/>
      <c r="R4" s="129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6"/>
      <c r="CC4" s="116"/>
      <c r="CD4" s="116"/>
      <c r="CE4" s="116"/>
      <c r="CF4" s="116"/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6"/>
      <c r="DA4" s="116"/>
      <c r="DB4" s="116"/>
      <c r="DC4" s="116"/>
      <c r="DD4" s="116"/>
      <c r="DE4" s="116"/>
      <c r="DF4" s="116"/>
      <c r="DG4" s="116"/>
      <c r="DH4" s="116"/>
      <c r="DI4" s="116"/>
      <c r="DJ4" s="116"/>
      <c r="DK4" s="116"/>
      <c r="DL4" s="116"/>
      <c r="DM4" s="116"/>
      <c r="DN4" s="116"/>
      <c r="DO4" s="116"/>
      <c r="DP4" s="116"/>
      <c r="DQ4" s="116"/>
      <c r="DR4" s="116"/>
      <c r="DS4" s="116"/>
      <c r="DT4" s="116"/>
    </row>
    <row r="5" spans="1:124" s="71" customFormat="1" ht="13.2" customHeight="1" collapsed="1">
      <c r="A5" s="643" t="s">
        <v>90</v>
      </c>
      <c r="B5" s="645" t="s">
        <v>10</v>
      </c>
      <c r="C5" s="646"/>
      <c r="D5" s="647"/>
      <c r="E5" s="633" t="s">
        <v>83</v>
      </c>
      <c r="F5" s="648" t="s">
        <v>77</v>
      </c>
      <c r="G5" s="649"/>
      <c r="H5" s="649"/>
      <c r="I5" s="649"/>
      <c r="J5" s="649"/>
      <c r="K5" s="649"/>
      <c r="L5" s="624" t="s">
        <v>215</v>
      </c>
      <c r="M5" s="633" t="s">
        <v>657</v>
      </c>
      <c r="N5" s="633" t="s">
        <v>658</v>
      </c>
      <c r="O5" s="633" t="s">
        <v>213</v>
      </c>
      <c r="P5" s="650" t="s">
        <v>659</v>
      </c>
      <c r="Q5" s="652" t="s">
        <v>660</v>
      </c>
      <c r="R5" s="638" t="s">
        <v>214</v>
      </c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</row>
    <row r="6" spans="1:124" s="71" customFormat="1" ht="13.2" customHeight="1">
      <c r="A6" s="644"/>
      <c r="B6" s="640" t="s">
        <v>13</v>
      </c>
      <c r="C6" s="641"/>
      <c r="D6" s="642"/>
      <c r="E6" s="634"/>
      <c r="F6" s="330" t="s">
        <v>216</v>
      </c>
      <c r="G6" s="330" t="s">
        <v>424</v>
      </c>
      <c r="H6" s="330" t="s">
        <v>217</v>
      </c>
      <c r="I6" s="248" t="s">
        <v>218</v>
      </c>
      <c r="J6" s="248" t="s">
        <v>425</v>
      </c>
      <c r="K6" s="248" t="s">
        <v>157</v>
      </c>
      <c r="L6" s="625"/>
      <c r="M6" s="634"/>
      <c r="N6" s="634"/>
      <c r="O6" s="634"/>
      <c r="P6" s="651"/>
      <c r="Q6" s="653"/>
      <c r="R6" s="6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</row>
    <row r="7" spans="1:124" s="276" customFormat="1" ht="30" customHeight="1" thickBot="1">
      <c r="A7" s="635" t="s">
        <v>212</v>
      </c>
      <c r="B7" s="636"/>
      <c r="C7" s="636"/>
      <c r="D7" s="636"/>
      <c r="E7" s="636"/>
      <c r="F7" s="636"/>
      <c r="G7" s="636"/>
      <c r="H7" s="636"/>
      <c r="I7" s="636"/>
      <c r="J7" s="636"/>
      <c r="K7" s="636"/>
      <c r="L7" s="636"/>
      <c r="M7" s="636"/>
      <c r="N7" s="636"/>
      <c r="O7" s="636"/>
      <c r="P7" s="636"/>
      <c r="Q7" s="636"/>
      <c r="R7" s="637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5"/>
      <c r="BF7" s="285"/>
      <c r="BG7" s="285"/>
      <c r="BH7" s="285"/>
      <c r="BI7" s="285"/>
      <c r="BJ7" s="285"/>
      <c r="BK7" s="285"/>
      <c r="BL7" s="285"/>
      <c r="BM7" s="285"/>
      <c r="BN7" s="285"/>
      <c r="BO7" s="285"/>
      <c r="BP7" s="285"/>
      <c r="BQ7" s="285"/>
      <c r="BR7" s="285"/>
      <c r="BS7" s="285"/>
      <c r="BT7" s="285"/>
      <c r="BU7" s="285"/>
      <c r="BV7" s="285"/>
      <c r="BW7" s="285"/>
      <c r="BX7" s="285"/>
      <c r="BY7" s="285"/>
      <c r="BZ7" s="285"/>
      <c r="CA7" s="285"/>
      <c r="CB7" s="285"/>
      <c r="CC7" s="285"/>
      <c r="CD7" s="285"/>
      <c r="CE7" s="285"/>
      <c r="CF7" s="285"/>
      <c r="CG7" s="285"/>
      <c r="CH7" s="285"/>
      <c r="CI7" s="285"/>
      <c r="CJ7" s="285"/>
      <c r="CK7" s="285"/>
      <c r="CL7" s="285"/>
      <c r="CM7" s="285"/>
      <c r="CN7" s="285"/>
      <c r="CO7" s="285"/>
      <c r="CP7" s="285"/>
      <c r="CQ7" s="285"/>
      <c r="CR7" s="285"/>
      <c r="CS7" s="285"/>
      <c r="CT7" s="285"/>
      <c r="CU7" s="285"/>
      <c r="CV7" s="285"/>
      <c r="CW7" s="285"/>
      <c r="CX7" s="285"/>
      <c r="CY7" s="285"/>
      <c r="CZ7" s="285"/>
      <c r="DA7" s="285"/>
      <c r="DB7" s="285"/>
      <c r="DC7" s="285"/>
      <c r="DD7" s="285"/>
      <c r="DE7" s="285"/>
      <c r="DF7" s="285"/>
      <c r="DG7" s="285"/>
      <c r="DH7" s="285"/>
      <c r="DI7" s="285"/>
      <c r="DJ7" s="285"/>
      <c r="DK7" s="285"/>
      <c r="DL7" s="285"/>
      <c r="DM7" s="285"/>
      <c r="DN7" s="285"/>
      <c r="DO7" s="285"/>
      <c r="DP7" s="285"/>
      <c r="DQ7" s="285"/>
      <c r="DR7" s="285"/>
      <c r="DS7" s="285"/>
      <c r="DT7" s="285"/>
    </row>
    <row r="8" spans="1:124" s="276" customFormat="1" ht="7.95" customHeight="1" thickBot="1">
      <c r="A8" s="500"/>
      <c r="B8" s="331"/>
      <c r="C8" s="331"/>
      <c r="D8" s="323"/>
      <c r="E8" s="323"/>
      <c r="F8" s="331"/>
      <c r="G8" s="331"/>
      <c r="H8" s="331"/>
      <c r="I8" s="323"/>
      <c r="J8" s="323"/>
      <c r="K8" s="323"/>
      <c r="L8" s="323"/>
      <c r="M8" s="323"/>
      <c r="N8" s="323"/>
      <c r="O8" s="331"/>
      <c r="P8" s="331"/>
      <c r="Q8" s="331"/>
      <c r="R8" s="480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5"/>
      <c r="BF8" s="285"/>
      <c r="BG8" s="285"/>
      <c r="BH8" s="285"/>
      <c r="BI8" s="285"/>
      <c r="BJ8" s="285"/>
      <c r="BK8" s="285"/>
      <c r="BL8" s="285"/>
      <c r="BM8" s="285"/>
      <c r="BN8" s="285"/>
      <c r="BO8" s="285"/>
      <c r="BP8" s="285"/>
      <c r="BQ8" s="285"/>
      <c r="BR8" s="285"/>
      <c r="BS8" s="285"/>
      <c r="BT8" s="285"/>
      <c r="BU8" s="285"/>
      <c r="BV8" s="285"/>
      <c r="BW8" s="285"/>
      <c r="BX8" s="285"/>
      <c r="BY8" s="285"/>
      <c r="BZ8" s="285"/>
      <c r="CA8" s="285"/>
      <c r="CB8" s="285"/>
      <c r="CC8" s="285"/>
      <c r="CD8" s="285"/>
      <c r="CE8" s="285"/>
      <c r="CF8" s="285"/>
      <c r="CG8" s="285"/>
      <c r="CH8" s="285"/>
      <c r="CI8" s="285"/>
      <c r="CJ8" s="285"/>
      <c r="CK8" s="285"/>
      <c r="CL8" s="285"/>
      <c r="CM8" s="285"/>
      <c r="CN8" s="285"/>
      <c r="CO8" s="285"/>
      <c r="CP8" s="285"/>
      <c r="CQ8" s="285"/>
      <c r="CR8" s="285"/>
      <c r="CS8" s="285"/>
      <c r="CT8" s="285"/>
      <c r="CU8" s="285"/>
      <c r="CV8" s="285"/>
      <c r="CW8" s="285"/>
      <c r="CX8" s="285"/>
      <c r="CY8" s="285"/>
      <c r="CZ8" s="285"/>
      <c r="DA8" s="285"/>
      <c r="DB8" s="285"/>
      <c r="DC8" s="285"/>
      <c r="DD8" s="285"/>
      <c r="DE8" s="285"/>
      <c r="DF8" s="285"/>
      <c r="DG8" s="285"/>
      <c r="DH8" s="285"/>
      <c r="DI8" s="285"/>
      <c r="DJ8" s="285"/>
      <c r="DK8" s="285"/>
      <c r="DL8" s="285"/>
      <c r="DM8" s="285"/>
      <c r="DN8" s="285"/>
      <c r="DO8" s="285"/>
      <c r="DP8" s="285"/>
      <c r="DQ8" s="285"/>
      <c r="DR8" s="285"/>
      <c r="DS8" s="285"/>
      <c r="DT8" s="285"/>
    </row>
    <row r="9" spans="1:124" s="97" customFormat="1" ht="18" customHeight="1">
      <c r="A9" s="501" t="s">
        <v>6</v>
      </c>
      <c r="B9" s="131" t="s">
        <v>57</v>
      </c>
      <c r="C9" s="132"/>
      <c r="D9" s="133"/>
      <c r="E9" s="134"/>
      <c r="F9" s="367"/>
      <c r="G9" s="368"/>
      <c r="H9" s="368"/>
      <c r="I9" s="368"/>
      <c r="J9" s="367"/>
      <c r="K9" s="368"/>
      <c r="L9" s="254"/>
      <c r="M9" s="254"/>
      <c r="N9" s="254"/>
      <c r="O9" s="134"/>
      <c r="P9" s="254"/>
      <c r="Q9" s="254"/>
      <c r="R9" s="134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6"/>
      <c r="BK9" s="116"/>
      <c r="BL9" s="116"/>
      <c r="BM9" s="116"/>
      <c r="BN9" s="116"/>
      <c r="BO9" s="116"/>
      <c r="BP9" s="116"/>
      <c r="BQ9" s="116"/>
      <c r="BR9" s="116"/>
      <c r="BS9" s="116"/>
      <c r="BT9" s="116"/>
      <c r="BU9" s="116"/>
      <c r="BV9" s="116"/>
      <c r="BW9" s="116"/>
      <c r="BX9" s="116"/>
      <c r="BY9" s="116"/>
      <c r="BZ9" s="116"/>
      <c r="CA9" s="116"/>
      <c r="CB9" s="116"/>
      <c r="CC9" s="116"/>
      <c r="CD9" s="116"/>
      <c r="CE9" s="116"/>
      <c r="CF9" s="116"/>
      <c r="CG9" s="116"/>
      <c r="CH9" s="116"/>
      <c r="CI9" s="116"/>
      <c r="CJ9" s="116"/>
      <c r="CK9" s="116"/>
      <c r="CL9" s="116"/>
      <c r="CM9" s="116"/>
      <c r="CN9" s="116"/>
      <c r="CO9" s="116"/>
      <c r="CP9" s="116"/>
      <c r="CQ9" s="116"/>
      <c r="CR9" s="116"/>
      <c r="CS9" s="116"/>
      <c r="CT9" s="116"/>
      <c r="CU9" s="116"/>
      <c r="CV9" s="116"/>
      <c r="CW9" s="116"/>
      <c r="CX9" s="116"/>
      <c r="CY9" s="116"/>
      <c r="CZ9" s="116"/>
      <c r="DA9" s="116"/>
      <c r="DB9" s="116"/>
      <c r="DC9" s="116"/>
      <c r="DD9" s="116"/>
      <c r="DE9" s="116"/>
      <c r="DF9" s="116"/>
      <c r="DG9" s="116"/>
      <c r="DH9" s="116"/>
      <c r="DI9" s="116"/>
      <c r="DJ9" s="116"/>
      <c r="DK9" s="116"/>
      <c r="DL9" s="116"/>
      <c r="DM9" s="116"/>
      <c r="DN9" s="116"/>
      <c r="DO9" s="116"/>
      <c r="DP9" s="116"/>
      <c r="DQ9" s="116"/>
      <c r="DR9" s="116"/>
      <c r="DS9" s="116"/>
      <c r="DT9" s="116"/>
    </row>
    <row r="10" spans="1:124" s="97" customFormat="1" ht="13.2">
      <c r="A10" s="502"/>
      <c r="B10" s="111"/>
      <c r="C10" s="112"/>
      <c r="D10" s="136"/>
      <c r="E10" s="114"/>
      <c r="F10" s="378"/>
      <c r="G10" s="370"/>
      <c r="H10" s="370"/>
      <c r="I10" s="370"/>
      <c r="J10" s="378"/>
      <c r="K10" s="370"/>
      <c r="L10" s="255"/>
      <c r="M10" s="255"/>
      <c r="N10" s="255"/>
      <c r="O10" s="114"/>
      <c r="P10" s="255"/>
      <c r="Q10" s="255"/>
      <c r="R10" s="481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  <c r="BM10" s="116"/>
      <c r="BN10" s="116"/>
      <c r="BO10" s="116"/>
      <c r="BP10" s="116"/>
      <c r="BQ10" s="116"/>
      <c r="BR10" s="116"/>
      <c r="BS10" s="116"/>
      <c r="BT10" s="116"/>
      <c r="BU10" s="116"/>
      <c r="BV10" s="116"/>
      <c r="BW10" s="116"/>
      <c r="BX10" s="116"/>
      <c r="BY10" s="116"/>
      <c r="BZ10" s="116"/>
      <c r="CA10" s="116"/>
      <c r="CB10" s="116"/>
      <c r="CC10" s="116"/>
      <c r="CD10" s="116"/>
      <c r="CE10" s="116"/>
      <c r="CF10" s="116"/>
      <c r="CG10" s="116"/>
      <c r="CH10" s="116"/>
      <c r="CI10" s="116"/>
      <c r="CJ10" s="116"/>
      <c r="CK10" s="116"/>
      <c r="CL10" s="116"/>
      <c r="CM10" s="116"/>
      <c r="CN10" s="116"/>
      <c r="CO10" s="116"/>
      <c r="CP10" s="116"/>
      <c r="CQ10" s="116"/>
      <c r="CR10" s="116"/>
      <c r="CS10" s="116"/>
      <c r="CT10" s="116"/>
      <c r="CU10" s="116"/>
      <c r="CV10" s="116"/>
      <c r="CW10" s="116"/>
      <c r="CX10" s="116"/>
      <c r="CY10" s="116"/>
      <c r="CZ10" s="116"/>
      <c r="DA10" s="116"/>
      <c r="DB10" s="116"/>
      <c r="DC10" s="116"/>
      <c r="DD10" s="116"/>
      <c r="DE10" s="116"/>
      <c r="DF10" s="116"/>
      <c r="DG10" s="116"/>
      <c r="DH10" s="116"/>
      <c r="DI10" s="116"/>
      <c r="DJ10" s="116"/>
      <c r="DK10" s="116"/>
      <c r="DL10" s="116"/>
      <c r="DM10" s="116"/>
      <c r="DN10" s="116"/>
      <c r="DO10" s="116"/>
      <c r="DP10" s="116"/>
      <c r="DQ10" s="116"/>
      <c r="DR10" s="116"/>
      <c r="DS10" s="116"/>
      <c r="DT10" s="116"/>
    </row>
    <row r="11" spans="1:124" s="97" customFormat="1" ht="13.2">
      <c r="A11" s="503" t="s">
        <v>8</v>
      </c>
      <c r="B11" s="482" t="s">
        <v>260</v>
      </c>
      <c r="C11" s="116"/>
      <c r="D11" s="136"/>
      <c r="E11" s="114"/>
      <c r="F11" s="369"/>
      <c r="G11" s="370"/>
      <c r="H11" s="370"/>
      <c r="I11" s="370"/>
      <c r="J11" s="369"/>
      <c r="K11" s="370"/>
      <c r="L11" s="255"/>
      <c r="M11" s="255"/>
      <c r="N11" s="255"/>
      <c r="O11" s="167"/>
      <c r="P11" s="255"/>
      <c r="Q11" s="255"/>
      <c r="R11" s="114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  <c r="BM11" s="116"/>
      <c r="BN11" s="116"/>
      <c r="BO11" s="116"/>
      <c r="BP11" s="116"/>
      <c r="BQ11" s="116"/>
      <c r="BR11" s="116"/>
      <c r="BS11" s="116"/>
      <c r="BT11" s="116"/>
      <c r="BU11" s="116"/>
      <c r="BV11" s="116"/>
      <c r="BW11" s="116"/>
      <c r="BX11" s="116"/>
      <c r="BY11" s="116"/>
      <c r="BZ11" s="116"/>
      <c r="CA11" s="116"/>
      <c r="CB11" s="116"/>
      <c r="CC11" s="116"/>
      <c r="CD11" s="116"/>
      <c r="CE11" s="116"/>
      <c r="CF11" s="116"/>
      <c r="CG11" s="116"/>
      <c r="CH11" s="116"/>
      <c r="CI11" s="116"/>
      <c r="CJ11" s="116"/>
      <c r="CK11" s="116"/>
      <c r="CL11" s="116"/>
      <c r="CM11" s="116"/>
      <c r="CN11" s="116"/>
      <c r="CO11" s="116"/>
      <c r="CP11" s="116"/>
      <c r="CQ11" s="116"/>
      <c r="CR11" s="116"/>
      <c r="CS11" s="116"/>
      <c r="CT11" s="116"/>
      <c r="CU11" s="116"/>
      <c r="CV11" s="116"/>
      <c r="CW11" s="116"/>
      <c r="CX11" s="116"/>
      <c r="CY11" s="116"/>
      <c r="CZ11" s="116"/>
      <c r="DA11" s="116"/>
      <c r="DB11" s="116"/>
      <c r="DC11" s="116"/>
      <c r="DD11" s="116"/>
      <c r="DE11" s="116"/>
      <c r="DF11" s="116"/>
      <c r="DG11" s="116"/>
      <c r="DH11" s="116"/>
      <c r="DI11" s="116"/>
      <c r="DJ11" s="116"/>
      <c r="DK11" s="116"/>
      <c r="DL11" s="116"/>
      <c r="DM11" s="116"/>
      <c r="DN11" s="116"/>
      <c r="DO11" s="116"/>
      <c r="DP11" s="116"/>
      <c r="DQ11" s="116"/>
      <c r="DR11" s="116"/>
      <c r="DS11" s="116"/>
      <c r="DT11" s="116"/>
    </row>
    <row r="12" spans="1:124" s="97" customFormat="1" ht="13.2">
      <c r="A12" s="504"/>
      <c r="B12" s="483"/>
      <c r="C12" s="116"/>
      <c r="D12" s="136"/>
      <c r="E12" s="114"/>
      <c r="F12" s="369"/>
      <c r="G12" s="370"/>
      <c r="H12" s="370"/>
      <c r="I12" s="370"/>
      <c r="J12" s="369"/>
      <c r="K12" s="370"/>
      <c r="L12" s="255"/>
      <c r="M12" s="255"/>
      <c r="N12" s="255"/>
      <c r="O12" s="167"/>
      <c r="P12" s="255"/>
      <c r="Q12" s="255"/>
      <c r="R12" s="141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6"/>
      <c r="BK12" s="116"/>
      <c r="BL12" s="116"/>
      <c r="BM12" s="116"/>
      <c r="BN12" s="116"/>
      <c r="BO12" s="116"/>
      <c r="BP12" s="116"/>
      <c r="BQ12" s="116"/>
      <c r="BR12" s="116"/>
      <c r="BS12" s="116"/>
      <c r="BT12" s="116"/>
      <c r="BU12" s="116"/>
      <c r="BV12" s="116"/>
      <c r="BW12" s="116"/>
      <c r="BX12" s="116"/>
      <c r="BY12" s="116"/>
      <c r="BZ12" s="116"/>
      <c r="CA12" s="116"/>
      <c r="CB12" s="116"/>
      <c r="CC12" s="116"/>
      <c r="CD12" s="116"/>
      <c r="CE12" s="116"/>
      <c r="CF12" s="116"/>
      <c r="CG12" s="116"/>
      <c r="CH12" s="116"/>
      <c r="CI12" s="116"/>
      <c r="CJ12" s="116"/>
      <c r="CK12" s="116"/>
      <c r="CL12" s="116"/>
      <c r="CM12" s="116"/>
      <c r="CN12" s="116"/>
      <c r="CO12" s="116"/>
      <c r="CP12" s="116"/>
      <c r="CQ12" s="116"/>
      <c r="CR12" s="116"/>
      <c r="CS12" s="116"/>
      <c r="CT12" s="116"/>
      <c r="CU12" s="116"/>
      <c r="CV12" s="116"/>
      <c r="CW12" s="116"/>
      <c r="CX12" s="116"/>
      <c r="CY12" s="116"/>
      <c r="CZ12" s="116"/>
      <c r="DA12" s="116"/>
      <c r="DB12" s="116"/>
      <c r="DC12" s="116"/>
      <c r="DD12" s="116"/>
      <c r="DE12" s="116"/>
      <c r="DF12" s="116"/>
      <c r="DG12" s="116"/>
      <c r="DH12" s="116"/>
      <c r="DI12" s="116"/>
      <c r="DJ12" s="116"/>
      <c r="DK12" s="116"/>
      <c r="DL12" s="116"/>
      <c r="DM12" s="116"/>
      <c r="DN12" s="116"/>
      <c r="DO12" s="116"/>
      <c r="DP12" s="116"/>
      <c r="DQ12" s="116"/>
      <c r="DR12" s="116"/>
      <c r="DS12" s="116"/>
      <c r="DT12" s="116"/>
    </row>
    <row r="13" spans="1:124" s="97" customFormat="1" ht="13.2">
      <c r="A13" s="505">
        <v>1</v>
      </c>
      <c r="B13" s="479" t="s">
        <v>654</v>
      </c>
      <c r="C13" s="484"/>
      <c r="D13" s="140"/>
      <c r="E13" s="415" t="s">
        <v>426</v>
      </c>
      <c r="F13" s="371">
        <v>259</v>
      </c>
      <c r="G13" s="371">
        <v>0</v>
      </c>
      <c r="H13" s="371">
        <v>19.48</v>
      </c>
      <c r="I13" s="372">
        <v>0</v>
      </c>
      <c r="J13" s="372">
        <v>0</v>
      </c>
      <c r="K13" s="372">
        <f>SUM(F13:J13)</f>
        <v>278.48</v>
      </c>
      <c r="L13" s="292" t="s">
        <v>272</v>
      </c>
      <c r="M13" s="322"/>
      <c r="N13" s="322"/>
      <c r="O13" s="322"/>
      <c r="P13" s="322">
        <f>+M13*K13</f>
        <v>0</v>
      </c>
      <c r="Q13" s="322">
        <f>+N13*K13</f>
        <v>0</v>
      </c>
      <c r="R13" s="361">
        <f>+K13*O13</f>
        <v>0</v>
      </c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  <c r="CB13" s="106"/>
      <c r="CC13" s="106"/>
      <c r="CD13" s="106"/>
      <c r="CE13" s="106"/>
      <c r="CF13" s="106"/>
      <c r="CG13" s="106"/>
      <c r="CH13" s="106"/>
      <c r="CI13" s="106"/>
      <c r="CJ13" s="106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106"/>
      <c r="DF13" s="106"/>
      <c r="DG13" s="106"/>
      <c r="DH13" s="106"/>
      <c r="DI13" s="106"/>
      <c r="DJ13" s="106"/>
      <c r="DK13" s="106"/>
      <c r="DL13" s="106"/>
      <c r="DM13" s="106"/>
      <c r="DN13" s="106"/>
      <c r="DO13" s="106"/>
      <c r="DP13" s="106"/>
      <c r="DQ13" s="106"/>
      <c r="DR13" s="106"/>
      <c r="DS13" s="106"/>
      <c r="DT13" s="106"/>
    </row>
    <row r="14" spans="1:124" s="97" customFormat="1" ht="13.2">
      <c r="A14" s="505"/>
      <c r="B14" s="352" t="s">
        <v>1</v>
      </c>
      <c r="C14" s="485" t="str">
        <f>+B13</f>
        <v>Roman dTravertine Crema</v>
      </c>
      <c r="D14" s="143"/>
      <c r="E14" s="141"/>
      <c r="F14" s="371"/>
      <c r="G14" s="371"/>
      <c r="H14" s="371"/>
      <c r="I14" s="372"/>
      <c r="J14" s="372"/>
      <c r="K14" s="372"/>
      <c r="L14" s="292"/>
      <c r="M14" s="322"/>
      <c r="N14" s="322"/>
      <c r="O14" s="142"/>
      <c r="P14" s="322"/>
      <c r="Q14" s="322"/>
      <c r="R14" s="361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</row>
    <row r="15" spans="1:124" s="97" customFormat="1" ht="13.2">
      <c r="A15" s="505"/>
      <c r="B15" s="352" t="s">
        <v>1</v>
      </c>
      <c r="C15" s="484" t="s">
        <v>663</v>
      </c>
      <c r="D15" s="140"/>
      <c r="E15" s="141"/>
      <c r="F15" s="371"/>
      <c r="G15" s="371"/>
      <c r="H15" s="371"/>
      <c r="I15" s="372"/>
      <c r="J15" s="372"/>
      <c r="K15" s="372"/>
      <c r="L15" s="292"/>
      <c r="M15" s="322"/>
      <c r="N15" s="322"/>
      <c r="O15" s="142"/>
      <c r="P15" s="322"/>
      <c r="Q15" s="322"/>
      <c r="R15" s="141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K15" s="106"/>
      <c r="BL15" s="106"/>
      <c r="BM15" s="106"/>
      <c r="BN15" s="106"/>
      <c r="BO15" s="106"/>
      <c r="BP15" s="106"/>
      <c r="BQ15" s="106"/>
      <c r="BR15" s="106"/>
      <c r="BS15" s="106"/>
      <c r="BT15" s="106"/>
      <c r="BU15" s="106"/>
      <c r="BV15" s="106"/>
      <c r="BW15" s="106"/>
      <c r="BX15" s="106"/>
      <c r="BY15" s="106"/>
      <c r="BZ15" s="106"/>
      <c r="CA15" s="106"/>
      <c r="CB15" s="106"/>
      <c r="CC15" s="106"/>
      <c r="CD15" s="106"/>
      <c r="CE15" s="106"/>
      <c r="CF15" s="106"/>
      <c r="CG15" s="106"/>
      <c r="CH15" s="106"/>
      <c r="CI15" s="106"/>
      <c r="CJ15" s="106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106"/>
      <c r="DF15" s="106"/>
      <c r="DG15" s="106"/>
      <c r="DH15" s="106"/>
      <c r="DI15" s="106"/>
      <c r="DJ15" s="106"/>
      <c r="DK15" s="106"/>
      <c r="DL15" s="106"/>
      <c r="DM15" s="106"/>
      <c r="DN15" s="106"/>
      <c r="DO15" s="106"/>
      <c r="DP15" s="106"/>
      <c r="DQ15" s="106"/>
      <c r="DR15" s="106"/>
      <c r="DS15" s="106"/>
      <c r="DT15" s="106"/>
    </row>
    <row r="16" spans="1:124" s="97" customFormat="1" ht="13.2">
      <c r="A16" s="506">
        <f>1+A13</f>
        <v>2</v>
      </c>
      <c r="B16" s="479" t="s">
        <v>654</v>
      </c>
      <c r="C16" s="484"/>
      <c r="D16" s="140"/>
      <c r="E16" s="415" t="s">
        <v>428</v>
      </c>
      <c r="F16" s="371">
        <v>27</v>
      </c>
      <c r="G16" s="371">
        <f>28+4.5+4.5+16.25+42</f>
        <v>95.25</v>
      </c>
      <c r="H16" s="371">
        <f>28+4.5+4.5+20</f>
        <v>57</v>
      </c>
      <c r="I16" s="372">
        <f>28+5+5+15</f>
        <v>53</v>
      </c>
      <c r="J16" s="372">
        <f>28+4+4.5+11.25</f>
        <v>47.75</v>
      </c>
      <c r="K16" s="372">
        <f>SUM(F16:J16)</f>
        <v>280</v>
      </c>
      <c r="L16" s="292" t="s">
        <v>272</v>
      </c>
      <c r="M16" s="322"/>
      <c r="N16" s="322"/>
      <c r="O16" s="322"/>
      <c r="P16" s="322">
        <f t="shared" ref="P16:P71" si="0">+M16*K16</f>
        <v>0</v>
      </c>
      <c r="Q16" s="322">
        <f t="shared" ref="Q16:Q71" si="1">+N16*K16</f>
        <v>0</v>
      </c>
      <c r="R16" s="361">
        <f>+K16*O16</f>
        <v>0</v>
      </c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  <c r="BC16" s="106"/>
      <c r="BD16" s="106"/>
      <c r="BE16" s="106"/>
      <c r="BF16" s="106"/>
      <c r="BG16" s="106"/>
      <c r="BH16" s="106"/>
      <c r="BI16" s="106"/>
      <c r="BJ16" s="106"/>
      <c r="BK16" s="106"/>
      <c r="BL16" s="106"/>
      <c r="BM16" s="106"/>
      <c r="BN16" s="106"/>
      <c r="BO16" s="106"/>
      <c r="BP16" s="106"/>
      <c r="BQ16" s="106"/>
      <c r="BR16" s="106"/>
      <c r="BS16" s="106"/>
      <c r="BT16" s="106"/>
      <c r="BU16" s="106"/>
      <c r="BV16" s="106"/>
      <c r="BW16" s="106"/>
      <c r="BX16" s="106"/>
      <c r="BY16" s="106"/>
      <c r="BZ16" s="106"/>
      <c r="CA16" s="106"/>
      <c r="CB16" s="106"/>
      <c r="CC16" s="106"/>
      <c r="CD16" s="106"/>
      <c r="CE16" s="106"/>
      <c r="CF16" s="106"/>
      <c r="CG16" s="106"/>
      <c r="CH16" s="106"/>
      <c r="CI16" s="106"/>
      <c r="CJ16" s="106"/>
      <c r="CK16" s="106"/>
      <c r="CL16" s="106"/>
      <c r="CM16" s="106"/>
      <c r="CN16" s="106"/>
      <c r="CO16" s="106"/>
      <c r="CP16" s="106"/>
      <c r="CQ16" s="106"/>
      <c r="CR16" s="106"/>
      <c r="CS16" s="106"/>
      <c r="CT16" s="106"/>
      <c r="CU16" s="106"/>
      <c r="CV16" s="106"/>
      <c r="CW16" s="106"/>
      <c r="CX16" s="106"/>
      <c r="CY16" s="106"/>
      <c r="CZ16" s="106"/>
      <c r="DA16" s="106"/>
      <c r="DB16" s="106"/>
      <c r="DC16" s="106"/>
      <c r="DD16" s="106"/>
      <c r="DE16" s="106"/>
      <c r="DF16" s="106"/>
      <c r="DG16" s="106"/>
      <c r="DH16" s="106"/>
      <c r="DI16" s="106"/>
      <c r="DJ16" s="106"/>
      <c r="DK16" s="106"/>
      <c r="DL16" s="106"/>
      <c r="DM16" s="106"/>
      <c r="DN16" s="106"/>
      <c r="DO16" s="106"/>
      <c r="DP16" s="106"/>
      <c r="DQ16" s="106"/>
      <c r="DR16" s="106"/>
      <c r="DS16" s="106"/>
      <c r="DT16" s="106"/>
    </row>
    <row r="17" spans="1:124" s="97" customFormat="1" ht="13.2">
      <c r="A17" s="505"/>
      <c r="B17" s="352" t="s">
        <v>1</v>
      </c>
      <c r="C17" s="485" t="str">
        <f>+B16</f>
        <v>Roman dTravertine Crema</v>
      </c>
      <c r="D17" s="143"/>
      <c r="E17" s="141"/>
      <c r="F17" s="371"/>
      <c r="G17" s="371"/>
      <c r="H17" s="371"/>
      <c r="I17" s="372"/>
      <c r="J17" s="372"/>
      <c r="K17" s="372"/>
      <c r="L17" s="292"/>
      <c r="M17" s="322"/>
      <c r="N17" s="322"/>
      <c r="O17" s="142"/>
      <c r="P17" s="322"/>
      <c r="Q17" s="322"/>
      <c r="R17" s="141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106"/>
      <c r="BK17" s="106"/>
      <c r="BL17" s="106"/>
      <c r="BM17" s="106"/>
      <c r="BN17" s="106"/>
      <c r="BO17" s="106"/>
      <c r="BP17" s="106"/>
      <c r="BQ17" s="106"/>
      <c r="BR17" s="106"/>
      <c r="BS17" s="106"/>
      <c r="BT17" s="106"/>
      <c r="BU17" s="106"/>
      <c r="BV17" s="106"/>
      <c r="BW17" s="106"/>
      <c r="BX17" s="106"/>
      <c r="BY17" s="106"/>
      <c r="BZ17" s="106"/>
      <c r="CA17" s="106"/>
      <c r="CB17" s="106"/>
      <c r="CC17" s="106"/>
      <c r="CD17" s="106"/>
      <c r="CE17" s="106"/>
      <c r="CF17" s="106"/>
      <c r="CG17" s="106"/>
      <c r="CH17" s="106"/>
      <c r="CI17" s="106"/>
      <c r="CJ17" s="106"/>
      <c r="CK17" s="106"/>
      <c r="CL17" s="106"/>
      <c r="CM17" s="106"/>
      <c r="CN17" s="106"/>
      <c r="CO17" s="106"/>
      <c r="CP17" s="106"/>
      <c r="CQ17" s="106"/>
      <c r="CR17" s="106"/>
      <c r="CS17" s="106"/>
      <c r="CT17" s="106"/>
      <c r="CU17" s="106"/>
      <c r="CV17" s="106"/>
      <c r="CW17" s="106"/>
      <c r="CX17" s="106"/>
      <c r="CY17" s="106"/>
      <c r="CZ17" s="106"/>
      <c r="DA17" s="106"/>
      <c r="DB17" s="106"/>
      <c r="DC17" s="106"/>
      <c r="DD17" s="106"/>
      <c r="DE17" s="106"/>
      <c r="DF17" s="106"/>
      <c r="DG17" s="106"/>
      <c r="DH17" s="106"/>
      <c r="DI17" s="106"/>
      <c r="DJ17" s="106"/>
      <c r="DK17" s="106"/>
      <c r="DL17" s="106"/>
      <c r="DM17" s="106"/>
      <c r="DN17" s="106"/>
      <c r="DO17" s="106"/>
      <c r="DP17" s="106"/>
      <c r="DQ17" s="106"/>
      <c r="DR17" s="106"/>
      <c r="DS17" s="106"/>
      <c r="DT17" s="106"/>
    </row>
    <row r="18" spans="1:124" s="97" customFormat="1" ht="13.2">
      <c r="A18" s="505"/>
      <c r="B18" s="352" t="s">
        <v>1</v>
      </c>
      <c r="C18" s="484" t="s">
        <v>663</v>
      </c>
      <c r="D18" s="140"/>
      <c r="E18" s="141"/>
      <c r="F18" s="371"/>
      <c r="G18" s="371"/>
      <c r="H18" s="371"/>
      <c r="I18" s="372"/>
      <c r="J18" s="372"/>
      <c r="K18" s="372"/>
      <c r="L18" s="292"/>
      <c r="M18" s="322"/>
      <c r="N18" s="322"/>
      <c r="O18" s="142"/>
      <c r="P18" s="322"/>
      <c r="Q18" s="322"/>
      <c r="R18" s="141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  <c r="BI18" s="106"/>
      <c r="BJ18" s="106"/>
      <c r="BK18" s="106"/>
      <c r="BL18" s="106"/>
      <c r="BM18" s="106"/>
      <c r="BN18" s="106"/>
      <c r="BO18" s="106"/>
      <c r="BP18" s="106"/>
      <c r="BQ18" s="106"/>
      <c r="BR18" s="106"/>
      <c r="BS18" s="106"/>
      <c r="BT18" s="106"/>
      <c r="BU18" s="106"/>
      <c r="BV18" s="106"/>
      <c r="BW18" s="106"/>
      <c r="BX18" s="106"/>
      <c r="BY18" s="106"/>
      <c r="BZ18" s="106"/>
      <c r="CA18" s="106"/>
      <c r="CB18" s="106"/>
      <c r="CC18" s="106"/>
      <c r="CD18" s="106"/>
      <c r="CE18" s="106"/>
      <c r="CF18" s="106"/>
      <c r="CG18" s="106"/>
      <c r="CH18" s="106"/>
      <c r="CI18" s="106"/>
      <c r="CJ18" s="106"/>
      <c r="CK18" s="106"/>
      <c r="CL18" s="106"/>
      <c r="CM18" s="106"/>
      <c r="CN18" s="106"/>
      <c r="CO18" s="106"/>
      <c r="CP18" s="106"/>
      <c r="CQ18" s="106"/>
      <c r="CR18" s="106"/>
      <c r="CS18" s="106"/>
      <c r="CT18" s="106"/>
      <c r="CU18" s="106"/>
      <c r="CV18" s="106"/>
      <c r="CW18" s="106"/>
      <c r="CX18" s="106"/>
      <c r="CY18" s="106"/>
      <c r="CZ18" s="106"/>
      <c r="DA18" s="106"/>
      <c r="DB18" s="106"/>
      <c r="DC18" s="106"/>
      <c r="DD18" s="106"/>
      <c r="DE18" s="106"/>
      <c r="DF18" s="106"/>
      <c r="DG18" s="106"/>
      <c r="DH18" s="106"/>
      <c r="DI18" s="106"/>
      <c r="DJ18" s="106"/>
      <c r="DK18" s="106"/>
      <c r="DL18" s="106"/>
      <c r="DM18" s="106"/>
      <c r="DN18" s="106"/>
      <c r="DO18" s="106"/>
      <c r="DP18" s="106"/>
      <c r="DQ18" s="106"/>
      <c r="DR18" s="106"/>
      <c r="DS18" s="106"/>
      <c r="DT18" s="106"/>
    </row>
    <row r="19" spans="1:124" s="97" customFormat="1" ht="13.2">
      <c r="A19" s="506">
        <f>1+A16</f>
        <v>3</v>
      </c>
      <c r="B19" s="479" t="s">
        <v>654</v>
      </c>
      <c r="C19" s="484"/>
      <c r="D19" s="140"/>
      <c r="E19" s="415" t="s">
        <v>429</v>
      </c>
      <c r="F19" s="371">
        <v>16</v>
      </c>
      <c r="G19" s="371">
        <f>13+13+5.25</f>
        <v>31.25</v>
      </c>
      <c r="H19" s="371">
        <f>19+19+8.64</f>
        <v>46.64</v>
      </c>
      <c r="I19" s="372">
        <f>19+19+4.5</f>
        <v>42.5</v>
      </c>
      <c r="J19" s="372">
        <f>19+19+5.25</f>
        <v>43.25</v>
      </c>
      <c r="K19" s="372">
        <f>SUM(F19:J19)</f>
        <v>179.64</v>
      </c>
      <c r="L19" s="292" t="s">
        <v>272</v>
      </c>
      <c r="M19" s="322"/>
      <c r="N19" s="322"/>
      <c r="O19" s="322"/>
      <c r="P19" s="322">
        <f t="shared" si="0"/>
        <v>0</v>
      </c>
      <c r="Q19" s="322">
        <f t="shared" si="1"/>
        <v>0</v>
      </c>
      <c r="R19" s="361">
        <f>+K19*O19</f>
        <v>0</v>
      </c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  <c r="CQ19" s="106"/>
      <c r="CR19" s="106"/>
      <c r="CS19" s="106"/>
      <c r="CT19" s="106"/>
      <c r="CU19" s="106"/>
      <c r="CV19" s="106"/>
      <c r="CW19" s="106"/>
      <c r="CX19" s="106"/>
      <c r="CY19" s="106"/>
      <c r="CZ19" s="106"/>
      <c r="DA19" s="106"/>
      <c r="DB19" s="106"/>
      <c r="DC19" s="106"/>
      <c r="DD19" s="106"/>
      <c r="DE19" s="106"/>
      <c r="DF19" s="106"/>
      <c r="DG19" s="106"/>
      <c r="DH19" s="106"/>
      <c r="DI19" s="106"/>
      <c r="DJ19" s="106"/>
      <c r="DK19" s="106"/>
      <c r="DL19" s="106"/>
      <c r="DM19" s="106"/>
      <c r="DN19" s="106"/>
      <c r="DO19" s="106"/>
      <c r="DP19" s="106"/>
      <c r="DQ19" s="106"/>
      <c r="DR19" s="106"/>
      <c r="DS19" s="106"/>
      <c r="DT19" s="106"/>
    </row>
    <row r="20" spans="1:124" s="97" customFormat="1" ht="13.2">
      <c r="A20" s="505"/>
      <c r="B20" s="352" t="s">
        <v>1</v>
      </c>
      <c r="C20" s="485" t="str">
        <f>+B19</f>
        <v>Roman dTravertine Crema</v>
      </c>
      <c r="D20" s="143"/>
      <c r="E20" s="141"/>
      <c r="F20" s="371"/>
      <c r="G20" s="371"/>
      <c r="H20" s="371"/>
      <c r="I20" s="372"/>
      <c r="J20" s="372"/>
      <c r="K20" s="372"/>
      <c r="L20" s="292"/>
      <c r="M20" s="322"/>
      <c r="N20" s="322"/>
      <c r="O20" s="142"/>
      <c r="P20" s="322"/>
      <c r="Q20" s="322"/>
      <c r="R20" s="141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  <c r="BI20" s="106"/>
      <c r="BJ20" s="106"/>
      <c r="BK20" s="106"/>
      <c r="BL20" s="106"/>
      <c r="BM20" s="106"/>
      <c r="BN20" s="106"/>
      <c r="BO20" s="106"/>
      <c r="BP20" s="106"/>
      <c r="BQ20" s="106"/>
      <c r="BR20" s="106"/>
      <c r="BS20" s="106"/>
      <c r="BT20" s="106"/>
      <c r="BU20" s="106"/>
      <c r="BV20" s="106"/>
      <c r="BW20" s="106"/>
      <c r="BX20" s="106"/>
      <c r="BY20" s="106"/>
      <c r="BZ20" s="106"/>
      <c r="CA20" s="106"/>
      <c r="CB20" s="106"/>
      <c r="CC20" s="106"/>
      <c r="CD20" s="106"/>
      <c r="CE20" s="106"/>
      <c r="CF20" s="106"/>
      <c r="CG20" s="106"/>
      <c r="CH20" s="106"/>
      <c r="CI20" s="106"/>
      <c r="CJ20" s="106"/>
      <c r="CK20" s="106"/>
      <c r="CL20" s="106"/>
      <c r="CM20" s="106"/>
      <c r="CN20" s="106"/>
      <c r="CO20" s="106"/>
      <c r="CP20" s="106"/>
      <c r="CQ20" s="106"/>
      <c r="CR20" s="106"/>
      <c r="CS20" s="106"/>
      <c r="CT20" s="106"/>
      <c r="CU20" s="106"/>
      <c r="CV20" s="106"/>
      <c r="CW20" s="106"/>
      <c r="CX20" s="106"/>
      <c r="CY20" s="106"/>
      <c r="CZ20" s="106"/>
      <c r="DA20" s="106"/>
      <c r="DB20" s="106"/>
      <c r="DC20" s="106"/>
      <c r="DD20" s="106"/>
      <c r="DE20" s="106"/>
      <c r="DF20" s="106"/>
      <c r="DG20" s="106"/>
      <c r="DH20" s="106"/>
      <c r="DI20" s="106"/>
      <c r="DJ20" s="106"/>
      <c r="DK20" s="106"/>
      <c r="DL20" s="106"/>
      <c r="DM20" s="106"/>
      <c r="DN20" s="106"/>
      <c r="DO20" s="106"/>
      <c r="DP20" s="106"/>
      <c r="DQ20" s="106"/>
      <c r="DR20" s="106"/>
      <c r="DS20" s="106"/>
      <c r="DT20" s="106"/>
    </row>
    <row r="21" spans="1:124" s="97" customFormat="1" ht="13.2">
      <c r="A21" s="505"/>
      <c r="B21" s="352" t="s">
        <v>1</v>
      </c>
      <c r="C21" s="484" t="s">
        <v>663</v>
      </c>
      <c r="D21" s="140"/>
      <c r="E21" s="141"/>
      <c r="F21" s="371"/>
      <c r="G21" s="371"/>
      <c r="H21" s="371"/>
      <c r="I21" s="372"/>
      <c r="J21" s="372"/>
      <c r="K21" s="372"/>
      <c r="L21" s="292"/>
      <c r="M21" s="322"/>
      <c r="N21" s="322"/>
      <c r="O21" s="142"/>
      <c r="P21" s="322"/>
      <c r="Q21" s="322"/>
      <c r="R21" s="141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  <c r="BI21" s="106"/>
      <c r="BJ21" s="106"/>
      <c r="BK21" s="106"/>
      <c r="BL21" s="106"/>
      <c r="BM21" s="106"/>
      <c r="BN21" s="106"/>
      <c r="BO21" s="106"/>
      <c r="BP21" s="106"/>
      <c r="BQ21" s="106"/>
      <c r="BR21" s="106"/>
      <c r="BS21" s="106"/>
      <c r="BT21" s="106"/>
      <c r="BU21" s="106"/>
      <c r="BV21" s="106"/>
      <c r="BW21" s="106"/>
      <c r="BX21" s="106"/>
      <c r="BY21" s="106"/>
      <c r="BZ21" s="106"/>
      <c r="CA21" s="106"/>
      <c r="CB21" s="106"/>
      <c r="CC21" s="106"/>
      <c r="CD21" s="106"/>
      <c r="CE21" s="106"/>
      <c r="CF21" s="106"/>
      <c r="CG21" s="106"/>
      <c r="CH21" s="106"/>
      <c r="CI21" s="106"/>
      <c r="CJ21" s="106"/>
      <c r="CK21" s="106"/>
      <c r="CL21" s="106"/>
      <c r="CM21" s="106"/>
      <c r="CN21" s="106"/>
      <c r="CO21" s="106"/>
      <c r="CP21" s="106"/>
      <c r="CQ21" s="106"/>
      <c r="CR21" s="106"/>
      <c r="CS21" s="106"/>
      <c r="CT21" s="106"/>
      <c r="CU21" s="106"/>
      <c r="CV21" s="106"/>
      <c r="CW21" s="106"/>
      <c r="CX21" s="106"/>
      <c r="CY21" s="106"/>
      <c r="CZ21" s="106"/>
      <c r="DA21" s="106"/>
      <c r="DB21" s="106"/>
      <c r="DC21" s="106"/>
      <c r="DD21" s="106"/>
      <c r="DE21" s="106"/>
      <c r="DF21" s="106"/>
      <c r="DG21" s="106"/>
      <c r="DH21" s="106"/>
      <c r="DI21" s="106"/>
      <c r="DJ21" s="106"/>
      <c r="DK21" s="106"/>
      <c r="DL21" s="106"/>
      <c r="DM21" s="106"/>
      <c r="DN21" s="106"/>
      <c r="DO21" s="106"/>
      <c r="DP21" s="106"/>
      <c r="DQ21" s="106"/>
      <c r="DR21" s="106"/>
      <c r="DS21" s="106"/>
      <c r="DT21" s="106"/>
    </row>
    <row r="22" spans="1:124" s="97" customFormat="1" ht="13.2">
      <c r="A22" s="505">
        <v>4</v>
      </c>
      <c r="B22" s="351" t="s">
        <v>261</v>
      </c>
      <c r="C22" s="484"/>
      <c r="D22" s="140"/>
      <c r="E22" s="416" t="s">
        <v>140</v>
      </c>
      <c r="F22" s="371">
        <v>105</v>
      </c>
      <c r="G22" s="371">
        <v>0</v>
      </c>
      <c r="H22" s="371">
        <f>10.5+17.5+5.25</f>
        <v>33.25</v>
      </c>
      <c r="I22" s="372">
        <f>26.49+25+5+17.5</f>
        <v>73.989999999999995</v>
      </c>
      <c r="J22" s="372">
        <f>10+17.5</f>
        <v>27.5</v>
      </c>
      <c r="K22" s="372">
        <f>SUM(F22:J22)</f>
        <v>239.74</v>
      </c>
      <c r="L22" s="292" t="s">
        <v>272</v>
      </c>
      <c r="M22" s="322"/>
      <c r="N22" s="322"/>
      <c r="O22" s="322"/>
      <c r="P22" s="322">
        <f t="shared" si="0"/>
        <v>0</v>
      </c>
      <c r="Q22" s="322">
        <f t="shared" si="1"/>
        <v>0</v>
      </c>
      <c r="R22" s="361">
        <f>+K22*O22</f>
        <v>0</v>
      </c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106"/>
      <c r="BL22" s="106"/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106"/>
      <c r="BZ22" s="106"/>
      <c r="CA22" s="106"/>
      <c r="CB22" s="106"/>
      <c r="CC22" s="106"/>
      <c r="CD22" s="106"/>
      <c r="CE22" s="106"/>
      <c r="CF22" s="106"/>
      <c r="CG22" s="106"/>
      <c r="CH22" s="106"/>
      <c r="CI22" s="106"/>
      <c r="CJ22" s="106"/>
      <c r="CK22" s="106"/>
      <c r="CL22" s="106"/>
      <c r="CM22" s="106"/>
      <c r="CN22" s="106"/>
      <c r="CO22" s="106"/>
      <c r="CP22" s="106"/>
      <c r="CQ22" s="106"/>
      <c r="CR22" s="106"/>
      <c r="CS22" s="106"/>
      <c r="CT22" s="106"/>
      <c r="CU22" s="106"/>
      <c r="CV22" s="106"/>
      <c r="CW22" s="106"/>
      <c r="CX22" s="106"/>
      <c r="CY22" s="106"/>
      <c r="CZ22" s="106"/>
      <c r="DA22" s="106"/>
      <c r="DB22" s="106"/>
      <c r="DC22" s="106"/>
      <c r="DD22" s="106"/>
      <c r="DE22" s="106"/>
      <c r="DF22" s="106"/>
      <c r="DG22" s="106"/>
      <c r="DH22" s="106"/>
      <c r="DI22" s="106"/>
      <c r="DJ22" s="106"/>
      <c r="DK22" s="106"/>
      <c r="DL22" s="106"/>
      <c r="DM22" s="106"/>
      <c r="DN22" s="106"/>
      <c r="DO22" s="106"/>
      <c r="DP22" s="106"/>
      <c r="DQ22" s="106"/>
      <c r="DR22" s="106"/>
      <c r="DS22" s="106"/>
      <c r="DT22" s="106"/>
    </row>
    <row r="23" spans="1:124" s="97" customFormat="1" ht="13.2">
      <c r="A23" s="505"/>
      <c r="B23" s="352" t="s">
        <v>1</v>
      </c>
      <c r="C23" s="484" t="s">
        <v>301</v>
      </c>
      <c r="D23" s="143"/>
      <c r="E23" s="141"/>
      <c r="F23" s="371"/>
      <c r="G23" s="371"/>
      <c r="H23" s="371"/>
      <c r="I23" s="372"/>
      <c r="J23" s="372"/>
      <c r="K23" s="372"/>
      <c r="L23" s="292"/>
      <c r="M23" s="322"/>
      <c r="N23" s="322"/>
      <c r="O23" s="142"/>
      <c r="P23" s="322"/>
      <c r="Q23" s="322"/>
      <c r="R23" s="361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  <c r="AS23" s="106"/>
      <c r="AT23" s="106"/>
      <c r="AU23" s="106"/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  <c r="BI23" s="106"/>
      <c r="BJ23" s="106"/>
      <c r="BK23" s="106"/>
      <c r="BL23" s="106"/>
      <c r="BM23" s="106"/>
      <c r="BN23" s="106"/>
      <c r="BO23" s="106"/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06"/>
      <c r="CF23" s="106"/>
      <c r="CG23" s="106"/>
      <c r="CH23" s="106"/>
      <c r="CI23" s="106"/>
      <c r="CJ23" s="106"/>
      <c r="CK23" s="106"/>
      <c r="CL23" s="106"/>
      <c r="CM23" s="106"/>
      <c r="CN23" s="106"/>
      <c r="CO23" s="106"/>
      <c r="CP23" s="106"/>
      <c r="CQ23" s="106"/>
      <c r="CR23" s="106"/>
      <c r="CS23" s="106"/>
      <c r="CT23" s="106"/>
      <c r="CU23" s="106"/>
      <c r="CV23" s="106"/>
      <c r="CW23" s="106"/>
      <c r="CX23" s="106"/>
      <c r="CY23" s="106"/>
      <c r="CZ23" s="106"/>
      <c r="DA23" s="106"/>
      <c r="DB23" s="106"/>
      <c r="DC23" s="106"/>
      <c r="DD23" s="106"/>
      <c r="DE23" s="106"/>
      <c r="DF23" s="106"/>
      <c r="DG23" s="106"/>
      <c r="DH23" s="106"/>
      <c r="DI23" s="106"/>
      <c r="DJ23" s="106"/>
      <c r="DK23" s="106"/>
      <c r="DL23" s="106"/>
      <c r="DM23" s="106"/>
      <c r="DN23" s="106"/>
      <c r="DO23" s="106"/>
      <c r="DP23" s="106"/>
      <c r="DQ23" s="106"/>
      <c r="DR23" s="106"/>
      <c r="DS23" s="106"/>
      <c r="DT23" s="106"/>
    </row>
    <row r="24" spans="1:124" s="97" customFormat="1" ht="13.2">
      <c r="A24" s="505"/>
      <c r="B24" s="352" t="s">
        <v>1</v>
      </c>
      <c r="C24" s="484" t="s">
        <v>259</v>
      </c>
      <c r="D24" s="140"/>
      <c r="E24" s="141"/>
      <c r="F24" s="371"/>
      <c r="G24" s="371"/>
      <c r="H24" s="371"/>
      <c r="I24" s="372"/>
      <c r="J24" s="372"/>
      <c r="K24" s="372"/>
      <c r="L24" s="292"/>
      <c r="M24" s="322"/>
      <c r="N24" s="322"/>
      <c r="O24" s="174"/>
      <c r="P24" s="322"/>
      <c r="Q24" s="322"/>
      <c r="R24" s="141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  <c r="BA24" s="106"/>
      <c r="BB24" s="106"/>
      <c r="BC24" s="106"/>
      <c r="BD24" s="106"/>
      <c r="BE24" s="106"/>
      <c r="BF24" s="106"/>
      <c r="BG24" s="106"/>
      <c r="BH24" s="106"/>
      <c r="BI24" s="106"/>
      <c r="BJ24" s="106"/>
      <c r="BK24" s="106"/>
      <c r="BL24" s="106"/>
      <c r="BM24" s="106"/>
      <c r="BN24" s="106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06"/>
      <c r="CF24" s="106"/>
      <c r="CG24" s="106"/>
      <c r="CH24" s="106"/>
      <c r="CI24" s="106"/>
      <c r="CJ24" s="106"/>
      <c r="CK24" s="106"/>
      <c r="CL24" s="106"/>
      <c r="CM24" s="106"/>
      <c r="CN24" s="106"/>
      <c r="CO24" s="106"/>
      <c r="CP24" s="106"/>
      <c r="CQ24" s="106"/>
      <c r="CR24" s="106"/>
      <c r="CS24" s="106"/>
      <c r="CT24" s="106"/>
      <c r="CU24" s="106"/>
      <c r="CV24" s="106"/>
      <c r="CW24" s="106"/>
      <c r="CX24" s="106"/>
      <c r="CY24" s="106"/>
      <c r="CZ24" s="106"/>
      <c r="DA24" s="106"/>
      <c r="DB24" s="106"/>
      <c r="DC24" s="106"/>
      <c r="DD24" s="106"/>
      <c r="DE24" s="106"/>
      <c r="DF24" s="106"/>
      <c r="DG24" s="106"/>
      <c r="DH24" s="106"/>
      <c r="DI24" s="106"/>
      <c r="DJ24" s="106"/>
      <c r="DK24" s="106"/>
      <c r="DL24" s="106"/>
      <c r="DM24" s="106"/>
      <c r="DN24" s="106"/>
      <c r="DO24" s="106"/>
      <c r="DP24" s="106"/>
      <c r="DQ24" s="106"/>
      <c r="DR24" s="106"/>
      <c r="DS24" s="106"/>
      <c r="DT24" s="106"/>
    </row>
    <row r="25" spans="1:124" s="97" customFormat="1" ht="13.2">
      <c r="A25" s="506">
        <v>5</v>
      </c>
      <c r="B25" s="351" t="s">
        <v>262</v>
      </c>
      <c r="C25" s="484"/>
      <c r="D25" s="140"/>
      <c r="E25" s="416" t="s">
        <v>141</v>
      </c>
      <c r="F25" s="371">
        <v>9</v>
      </c>
      <c r="G25" s="371">
        <v>125.6</v>
      </c>
      <c r="H25" s="371">
        <f>10.5+15.7</f>
        <v>26.2</v>
      </c>
      <c r="I25" s="372">
        <f>7.85+7.85</f>
        <v>15.7</v>
      </c>
      <c r="J25" s="372">
        <v>0</v>
      </c>
      <c r="K25" s="372">
        <f>SUM(F25:J25)</f>
        <v>176.49999999999997</v>
      </c>
      <c r="L25" s="292" t="s">
        <v>272</v>
      </c>
      <c r="M25" s="322"/>
      <c r="N25" s="322"/>
      <c r="O25" s="361"/>
      <c r="P25" s="322">
        <f t="shared" si="0"/>
        <v>0</v>
      </c>
      <c r="Q25" s="322">
        <f t="shared" si="1"/>
        <v>0</v>
      </c>
      <c r="R25" s="361">
        <f>+K25*O25</f>
        <v>0</v>
      </c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  <c r="BI25" s="106"/>
      <c r="BJ25" s="106"/>
      <c r="BK25" s="106"/>
      <c r="BL25" s="106"/>
      <c r="BM25" s="106"/>
      <c r="BN25" s="106"/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6"/>
      <c r="CE25" s="106"/>
      <c r="CF25" s="106"/>
      <c r="CG25" s="106"/>
      <c r="CH25" s="106"/>
      <c r="CI25" s="106"/>
      <c r="CJ25" s="106"/>
      <c r="CK25" s="106"/>
      <c r="CL25" s="106"/>
      <c r="CM25" s="106"/>
      <c r="CN25" s="106"/>
      <c r="CO25" s="106"/>
      <c r="CP25" s="106"/>
      <c r="CQ25" s="106"/>
      <c r="CR25" s="106"/>
      <c r="CS25" s="106"/>
      <c r="CT25" s="106"/>
      <c r="CU25" s="106"/>
      <c r="CV25" s="106"/>
      <c r="CW25" s="106"/>
      <c r="CX25" s="106"/>
      <c r="CY25" s="106"/>
      <c r="CZ25" s="106"/>
      <c r="DA25" s="106"/>
      <c r="DB25" s="106"/>
      <c r="DC25" s="106"/>
      <c r="DD25" s="106"/>
      <c r="DE25" s="106"/>
      <c r="DF25" s="106"/>
      <c r="DG25" s="106"/>
      <c r="DH25" s="106"/>
      <c r="DI25" s="106"/>
      <c r="DJ25" s="106"/>
      <c r="DK25" s="106"/>
      <c r="DL25" s="106"/>
      <c r="DM25" s="106"/>
      <c r="DN25" s="106"/>
      <c r="DO25" s="106"/>
      <c r="DP25" s="106"/>
      <c r="DQ25" s="106"/>
      <c r="DR25" s="106"/>
      <c r="DS25" s="106"/>
      <c r="DT25" s="106"/>
    </row>
    <row r="26" spans="1:124" s="97" customFormat="1" ht="13.2">
      <c r="A26" s="505"/>
      <c r="B26" s="352" t="s">
        <v>1</v>
      </c>
      <c r="C26" s="484" t="s">
        <v>302</v>
      </c>
      <c r="D26" s="143"/>
      <c r="E26" s="141"/>
      <c r="F26" s="371"/>
      <c r="G26" s="371"/>
      <c r="H26" s="371"/>
      <c r="I26" s="372"/>
      <c r="J26" s="372"/>
      <c r="K26" s="372"/>
      <c r="L26" s="292"/>
      <c r="M26" s="322"/>
      <c r="N26" s="322"/>
      <c r="O26" s="142"/>
      <c r="P26" s="322"/>
      <c r="Q26" s="322"/>
      <c r="R26" s="141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  <c r="BM26" s="106"/>
      <c r="BN26" s="106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06"/>
      <c r="CF26" s="106"/>
      <c r="CG26" s="106"/>
      <c r="CH26" s="106"/>
      <c r="CI26" s="106"/>
      <c r="CJ26" s="106"/>
      <c r="CK26" s="106"/>
      <c r="CL26" s="106"/>
      <c r="CM26" s="106"/>
      <c r="CN26" s="106"/>
      <c r="CO26" s="106"/>
      <c r="CP26" s="106"/>
      <c r="CQ26" s="106"/>
      <c r="CR26" s="106"/>
      <c r="CS26" s="106"/>
      <c r="CT26" s="106"/>
      <c r="CU26" s="106"/>
      <c r="CV26" s="106"/>
      <c r="CW26" s="106"/>
      <c r="CX26" s="106"/>
      <c r="CY26" s="106"/>
      <c r="CZ26" s="106"/>
      <c r="DA26" s="106"/>
      <c r="DB26" s="106"/>
      <c r="DC26" s="106"/>
      <c r="DD26" s="106"/>
      <c r="DE26" s="106"/>
      <c r="DF26" s="106"/>
      <c r="DG26" s="106"/>
      <c r="DH26" s="106"/>
      <c r="DI26" s="106"/>
      <c r="DJ26" s="106"/>
      <c r="DK26" s="106"/>
      <c r="DL26" s="106"/>
      <c r="DM26" s="106"/>
      <c r="DN26" s="106"/>
      <c r="DO26" s="106"/>
      <c r="DP26" s="106"/>
      <c r="DQ26" s="106"/>
      <c r="DR26" s="106"/>
      <c r="DS26" s="106"/>
      <c r="DT26" s="106"/>
    </row>
    <row r="27" spans="1:124" s="97" customFormat="1" ht="13.2">
      <c r="A27" s="505"/>
      <c r="B27" s="352" t="s">
        <v>1</v>
      </c>
      <c r="C27" s="484" t="s">
        <v>289</v>
      </c>
      <c r="D27" s="140"/>
      <c r="E27" s="141"/>
      <c r="F27" s="371"/>
      <c r="G27" s="371"/>
      <c r="H27" s="371"/>
      <c r="I27" s="372"/>
      <c r="J27" s="372"/>
      <c r="K27" s="372"/>
      <c r="L27" s="292"/>
      <c r="M27" s="322"/>
      <c r="N27" s="322"/>
      <c r="O27" s="142"/>
      <c r="P27" s="322"/>
      <c r="Q27" s="322"/>
      <c r="R27" s="141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  <c r="BE27" s="106"/>
      <c r="BF27" s="106"/>
      <c r="BG27" s="106"/>
      <c r="BH27" s="106"/>
      <c r="BI27" s="106"/>
      <c r="BJ27" s="106"/>
      <c r="BK27" s="106"/>
      <c r="BL27" s="106"/>
      <c r="BM27" s="106"/>
      <c r="BN27" s="106"/>
      <c r="BO27" s="106"/>
      <c r="BP27" s="106"/>
      <c r="BQ27" s="106"/>
      <c r="BR27" s="106"/>
      <c r="BS27" s="106"/>
      <c r="BT27" s="106"/>
      <c r="BU27" s="106"/>
      <c r="BV27" s="106"/>
      <c r="BW27" s="106"/>
      <c r="BX27" s="106"/>
      <c r="BY27" s="106"/>
      <c r="BZ27" s="106"/>
      <c r="CA27" s="106"/>
      <c r="CB27" s="106"/>
      <c r="CC27" s="106"/>
      <c r="CD27" s="106"/>
      <c r="CE27" s="106"/>
      <c r="CF27" s="106"/>
      <c r="CG27" s="106"/>
      <c r="CH27" s="106"/>
      <c r="CI27" s="106"/>
      <c r="CJ27" s="106"/>
      <c r="CK27" s="106"/>
      <c r="CL27" s="106"/>
      <c r="CM27" s="106"/>
      <c r="CN27" s="106"/>
      <c r="CO27" s="106"/>
      <c r="CP27" s="106"/>
      <c r="CQ27" s="106"/>
      <c r="CR27" s="106"/>
      <c r="CS27" s="106"/>
      <c r="CT27" s="106"/>
      <c r="CU27" s="106"/>
      <c r="CV27" s="106"/>
      <c r="CW27" s="106"/>
      <c r="CX27" s="106"/>
      <c r="CY27" s="106"/>
      <c r="CZ27" s="106"/>
      <c r="DA27" s="106"/>
      <c r="DB27" s="106"/>
      <c r="DC27" s="106"/>
      <c r="DD27" s="106"/>
      <c r="DE27" s="106"/>
      <c r="DF27" s="106"/>
      <c r="DG27" s="106"/>
      <c r="DH27" s="106"/>
      <c r="DI27" s="106"/>
      <c r="DJ27" s="106"/>
      <c r="DK27" s="106"/>
      <c r="DL27" s="106"/>
      <c r="DM27" s="106"/>
      <c r="DN27" s="106"/>
      <c r="DO27" s="106"/>
      <c r="DP27" s="106"/>
      <c r="DQ27" s="106"/>
      <c r="DR27" s="106"/>
      <c r="DS27" s="106"/>
      <c r="DT27" s="106"/>
    </row>
    <row r="28" spans="1:124" s="97" customFormat="1" ht="13.2">
      <c r="A28" s="506">
        <f>1+A25</f>
        <v>6</v>
      </c>
      <c r="B28" s="351" t="s">
        <v>263</v>
      </c>
      <c r="C28" s="484"/>
      <c r="D28" s="140"/>
      <c r="E28" s="416" t="s">
        <v>142</v>
      </c>
      <c r="F28" s="371">
        <v>0</v>
      </c>
      <c r="G28" s="371">
        <f>27+18.84</f>
        <v>45.84</v>
      </c>
      <c r="H28" s="371">
        <f>40+17</f>
        <v>57</v>
      </c>
      <c r="I28" s="372">
        <f>12.6+28+45+9.1+5</f>
        <v>99.699999999999989</v>
      </c>
      <c r="J28" s="372">
        <f>6+48.75+4.5+12+10</f>
        <v>81.25</v>
      </c>
      <c r="K28" s="372">
        <f>SUM(F28:J28)</f>
        <v>283.78999999999996</v>
      </c>
      <c r="L28" s="292" t="s">
        <v>272</v>
      </c>
      <c r="M28" s="322"/>
      <c r="N28" s="322"/>
      <c r="O28" s="322"/>
      <c r="P28" s="322">
        <f t="shared" si="0"/>
        <v>0</v>
      </c>
      <c r="Q28" s="322">
        <f t="shared" si="1"/>
        <v>0</v>
      </c>
      <c r="R28" s="361">
        <f>+K28*O28</f>
        <v>0</v>
      </c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6"/>
      <c r="BB28" s="106"/>
      <c r="BC28" s="106"/>
      <c r="BD28" s="106"/>
      <c r="BE28" s="106"/>
      <c r="BF28" s="106"/>
      <c r="BG28" s="106"/>
      <c r="BH28" s="106"/>
      <c r="BI28" s="106"/>
      <c r="BJ28" s="106"/>
      <c r="BK28" s="106"/>
      <c r="BL28" s="106"/>
      <c r="BM28" s="106"/>
      <c r="BN28" s="106"/>
      <c r="BO28" s="106"/>
      <c r="BP28" s="106"/>
      <c r="BQ28" s="106"/>
      <c r="BR28" s="106"/>
      <c r="BS28" s="106"/>
      <c r="BT28" s="106"/>
      <c r="BU28" s="106"/>
      <c r="BV28" s="106"/>
      <c r="BW28" s="106"/>
      <c r="BX28" s="106"/>
      <c r="BY28" s="106"/>
      <c r="BZ28" s="106"/>
      <c r="CA28" s="106"/>
      <c r="CB28" s="106"/>
      <c r="CC28" s="106"/>
      <c r="CD28" s="106"/>
      <c r="CE28" s="106"/>
      <c r="CF28" s="106"/>
      <c r="CG28" s="106"/>
      <c r="CH28" s="106"/>
      <c r="CI28" s="106"/>
      <c r="CJ28" s="106"/>
      <c r="CK28" s="106"/>
      <c r="CL28" s="106"/>
      <c r="CM28" s="106"/>
      <c r="CN28" s="106"/>
      <c r="CO28" s="106"/>
      <c r="CP28" s="106"/>
      <c r="CQ28" s="106"/>
      <c r="CR28" s="106"/>
      <c r="CS28" s="106"/>
      <c r="CT28" s="106"/>
      <c r="CU28" s="106"/>
      <c r="CV28" s="106"/>
      <c r="CW28" s="106"/>
      <c r="CX28" s="106"/>
      <c r="CY28" s="106"/>
      <c r="CZ28" s="106"/>
      <c r="DA28" s="106"/>
      <c r="DB28" s="106"/>
      <c r="DC28" s="106"/>
      <c r="DD28" s="106"/>
      <c r="DE28" s="106"/>
      <c r="DF28" s="106"/>
      <c r="DG28" s="106"/>
      <c r="DH28" s="106"/>
      <c r="DI28" s="106"/>
      <c r="DJ28" s="106"/>
      <c r="DK28" s="106"/>
      <c r="DL28" s="106"/>
      <c r="DM28" s="106"/>
      <c r="DN28" s="106"/>
      <c r="DO28" s="106"/>
      <c r="DP28" s="106"/>
      <c r="DQ28" s="106"/>
      <c r="DR28" s="106"/>
      <c r="DS28" s="106"/>
      <c r="DT28" s="106"/>
    </row>
    <row r="29" spans="1:124" s="97" customFormat="1" ht="13.2">
      <c r="A29" s="505"/>
      <c r="B29" s="352" t="s">
        <v>1</v>
      </c>
      <c r="C29" s="484" t="s">
        <v>303</v>
      </c>
      <c r="D29" s="143"/>
      <c r="E29" s="141"/>
      <c r="F29" s="371"/>
      <c r="G29" s="371"/>
      <c r="H29" s="371"/>
      <c r="I29" s="372"/>
      <c r="J29" s="372"/>
      <c r="K29" s="372"/>
      <c r="L29" s="292"/>
      <c r="M29" s="322"/>
      <c r="N29" s="322"/>
      <c r="O29" s="142"/>
      <c r="P29" s="322"/>
      <c r="Q29" s="322"/>
      <c r="R29" s="141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  <c r="BE29" s="106"/>
      <c r="BF29" s="106"/>
      <c r="BG29" s="106"/>
      <c r="BH29" s="106"/>
      <c r="BI29" s="106"/>
      <c r="BJ29" s="106"/>
      <c r="BK29" s="106"/>
      <c r="BL29" s="106"/>
      <c r="BM29" s="106"/>
      <c r="BN29" s="106"/>
      <c r="BO29" s="106"/>
      <c r="BP29" s="106"/>
      <c r="BQ29" s="106"/>
      <c r="BR29" s="106"/>
      <c r="BS29" s="106"/>
      <c r="BT29" s="106"/>
      <c r="BU29" s="106"/>
      <c r="BV29" s="106"/>
      <c r="BW29" s="106"/>
      <c r="BX29" s="106"/>
      <c r="BY29" s="106"/>
      <c r="BZ29" s="106"/>
      <c r="CA29" s="106"/>
      <c r="CB29" s="106"/>
      <c r="CC29" s="106"/>
      <c r="CD29" s="106"/>
      <c r="CE29" s="106"/>
      <c r="CF29" s="106"/>
      <c r="CG29" s="106"/>
      <c r="CH29" s="106"/>
      <c r="CI29" s="106"/>
      <c r="CJ29" s="106"/>
      <c r="CK29" s="106"/>
      <c r="CL29" s="106"/>
      <c r="CM29" s="106"/>
      <c r="CN29" s="106"/>
      <c r="CO29" s="106"/>
      <c r="CP29" s="106"/>
      <c r="CQ29" s="106"/>
      <c r="CR29" s="106"/>
      <c r="CS29" s="106"/>
      <c r="CT29" s="106"/>
      <c r="CU29" s="106"/>
      <c r="CV29" s="106"/>
      <c r="CW29" s="106"/>
      <c r="CX29" s="106"/>
      <c r="CY29" s="106"/>
      <c r="CZ29" s="106"/>
      <c r="DA29" s="106"/>
      <c r="DB29" s="106"/>
      <c r="DC29" s="106"/>
      <c r="DD29" s="106"/>
      <c r="DE29" s="106"/>
      <c r="DF29" s="106"/>
      <c r="DG29" s="106"/>
      <c r="DH29" s="106"/>
      <c r="DI29" s="106"/>
      <c r="DJ29" s="106"/>
      <c r="DK29" s="106"/>
      <c r="DL29" s="106"/>
      <c r="DM29" s="106"/>
      <c r="DN29" s="106"/>
      <c r="DO29" s="106"/>
      <c r="DP29" s="106"/>
      <c r="DQ29" s="106"/>
      <c r="DR29" s="106"/>
      <c r="DS29" s="106"/>
      <c r="DT29" s="106"/>
    </row>
    <row r="30" spans="1:124" s="97" customFormat="1" ht="13.2">
      <c r="A30" s="505"/>
      <c r="B30" s="352" t="s">
        <v>1</v>
      </c>
      <c r="C30" s="484" t="s">
        <v>290</v>
      </c>
      <c r="D30" s="140"/>
      <c r="E30" s="141"/>
      <c r="F30" s="371"/>
      <c r="G30" s="371"/>
      <c r="H30" s="371"/>
      <c r="I30" s="372"/>
      <c r="J30" s="372"/>
      <c r="K30" s="372"/>
      <c r="L30" s="292"/>
      <c r="M30" s="322"/>
      <c r="N30" s="322"/>
      <c r="O30" s="142"/>
      <c r="P30" s="322"/>
      <c r="Q30" s="322"/>
      <c r="R30" s="141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6"/>
      <c r="BL30" s="106"/>
      <c r="BM30" s="106"/>
      <c r="BN30" s="106"/>
      <c r="BO30" s="106"/>
      <c r="BP30" s="106"/>
      <c r="BQ30" s="106"/>
      <c r="BR30" s="106"/>
      <c r="BS30" s="106"/>
      <c r="BT30" s="106"/>
      <c r="BU30" s="106"/>
      <c r="BV30" s="106"/>
      <c r="BW30" s="106"/>
      <c r="BX30" s="106"/>
      <c r="BY30" s="106"/>
      <c r="BZ30" s="106"/>
      <c r="CA30" s="106"/>
      <c r="CB30" s="106"/>
      <c r="CC30" s="106"/>
      <c r="CD30" s="106"/>
      <c r="CE30" s="106"/>
      <c r="CF30" s="106"/>
      <c r="CG30" s="106"/>
      <c r="CH30" s="106"/>
      <c r="CI30" s="106"/>
      <c r="CJ30" s="106"/>
      <c r="CK30" s="106"/>
      <c r="CL30" s="106"/>
      <c r="CM30" s="106"/>
      <c r="CN30" s="106"/>
      <c r="CO30" s="106"/>
      <c r="CP30" s="106"/>
      <c r="CQ30" s="106"/>
      <c r="CR30" s="106"/>
      <c r="CS30" s="106"/>
      <c r="CT30" s="106"/>
      <c r="CU30" s="106"/>
      <c r="CV30" s="106"/>
      <c r="CW30" s="106"/>
      <c r="CX30" s="106"/>
      <c r="CY30" s="106"/>
      <c r="CZ30" s="106"/>
      <c r="DA30" s="106"/>
      <c r="DB30" s="106"/>
      <c r="DC30" s="106"/>
      <c r="DD30" s="106"/>
      <c r="DE30" s="106"/>
      <c r="DF30" s="106"/>
      <c r="DG30" s="106"/>
      <c r="DH30" s="106"/>
      <c r="DI30" s="106"/>
      <c r="DJ30" s="106"/>
      <c r="DK30" s="106"/>
      <c r="DL30" s="106"/>
      <c r="DM30" s="106"/>
      <c r="DN30" s="106"/>
      <c r="DO30" s="106"/>
      <c r="DP30" s="106"/>
      <c r="DQ30" s="106"/>
      <c r="DR30" s="106"/>
      <c r="DS30" s="106"/>
      <c r="DT30" s="106"/>
    </row>
    <row r="31" spans="1:124" s="97" customFormat="1" ht="13.2">
      <c r="A31" s="506">
        <f>1+A28</f>
        <v>7</v>
      </c>
      <c r="B31" s="351" t="s">
        <v>447</v>
      </c>
      <c r="C31" s="484"/>
      <c r="D31" s="140"/>
      <c r="E31" s="416" t="s">
        <v>448</v>
      </c>
      <c r="F31" s="371">
        <v>0</v>
      </c>
      <c r="G31" s="371">
        <f>27+18.84</f>
        <v>45.84</v>
      </c>
      <c r="H31" s="371">
        <v>12.56</v>
      </c>
      <c r="I31" s="372">
        <v>5.4</v>
      </c>
      <c r="J31" s="372">
        <v>10.5</v>
      </c>
      <c r="K31" s="372">
        <f>SUM(F31:J31)</f>
        <v>74.300000000000011</v>
      </c>
      <c r="L31" s="292" t="s">
        <v>272</v>
      </c>
      <c r="M31" s="322"/>
      <c r="N31" s="322"/>
      <c r="O31" s="322"/>
      <c r="P31" s="322">
        <f t="shared" si="0"/>
        <v>0</v>
      </c>
      <c r="Q31" s="322">
        <f t="shared" si="1"/>
        <v>0</v>
      </c>
      <c r="R31" s="361">
        <f>+K31*O31</f>
        <v>0</v>
      </c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6"/>
      <c r="BR31" s="106"/>
      <c r="BS31" s="106"/>
      <c r="BT31" s="106"/>
      <c r="BU31" s="106"/>
      <c r="BV31" s="106"/>
      <c r="BW31" s="106"/>
      <c r="BX31" s="106"/>
      <c r="BY31" s="106"/>
      <c r="BZ31" s="106"/>
      <c r="CA31" s="106"/>
      <c r="CB31" s="106"/>
      <c r="CC31" s="106"/>
      <c r="CD31" s="106"/>
      <c r="CE31" s="106"/>
      <c r="CF31" s="106"/>
      <c r="CG31" s="106"/>
      <c r="CH31" s="106"/>
      <c r="CI31" s="106"/>
      <c r="CJ31" s="106"/>
      <c r="CK31" s="106"/>
      <c r="CL31" s="106"/>
      <c r="CM31" s="106"/>
      <c r="CN31" s="106"/>
      <c r="CO31" s="106"/>
      <c r="CP31" s="106"/>
      <c r="CQ31" s="106"/>
      <c r="CR31" s="106"/>
      <c r="CS31" s="106"/>
      <c r="CT31" s="106"/>
      <c r="CU31" s="106"/>
      <c r="CV31" s="106"/>
      <c r="CW31" s="106"/>
      <c r="CX31" s="106"/>
      <c r="CY31" s="106"/>
      <c r="CZ31" s="106"/>
      <c r="DA31" s="106"/>
      <c r="DB31" s="106"/>
      <c r="DC31" s="106"/>
      <c r="DD31" s="106"/>
      <c r="DE31" s="106"/>
      <c r="DF31" s="106"/>
      <c r="DG31" s="106"/>
      <c r="DH31" s="106"/>
      <c r="DI31" s="106"/>
      <c r="DJ31" s="106"/>
      <c r="DK31" s="106"/>
      <c r="DL31" s="106"/>
      <c r="DM31" s="106"/>
      <c r="DN31" s="106"/>
      <c r="DO31" s="106"/>
      <c r="DP31" s="106"/>
      <c r="DQ31" s="106"/>
      <c r="DR31" s="106"/>
      <c r="DS31" s="106"/>
      <c r="DT31" s="106"/>
    </row>
    <row r="32" spans="1:124" s="97" customFormat="1" ht="13.2">
      <c r="A32" s="505"/>
      <c r="B32" s="352" t="s">
        <v>1</v>
      </c>
      <c r="C32" s="484" t="s">
        <v>303</v>
      </c>
      <c r="D32" s="143"/>
      <c r="E32" s="141"/>
      <c r="F32" s="371"/>
      <c r="G32" s="371"/>
      <c r="H32" s="371"/>
      <c r="I32" s="372"/>
      <c r="J32" s="372"/>
      <c r="K32" s="372"/>
      <c r="L32" s="292"/>
      <c r="M32" s="322"/>
      <c r="N32" s="322"/>
      <c r="O32" s="142"/>
      <c r="P32" s="322"/>
      <c r="Q32" s="322"/>
      <c r="R32" s="141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6"/>
      <c r="AG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  <c r="AR32" s="106"/>
      <c r="AS32" s="106"/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6"/>
      <c r="BM32" s="106"/>
      <c r="BN32" s="106"/>
      <c r="BO32" s="106"/>
      <c r="BP32" s="106"/>
      <c r="BQ32" s="106"/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06"/>
      <c r="CF32" s="106"/>
      <c r="CG32" s="106"/>
      <c r="CH32" s="106"/>
      <c r="CI32" s="106"/>
      <c r="CJ32" s="106"/>
      <c r="CK32" s="106"/>
      <c r="CL32" s="106"/>
      <c r="CM32" s="106"/>
      <c r="CN32" s="106"/>
      <c r="CO32" s="106"/>
      <c r="CP32" s="106"/>
      <c r="CQ32" s="106"/>
      <c r="CR32" s="106"/>
      <c r="CS32" s="106"/>
      <c r="CT32" s="106"/>
      <c r="CU32" s="106"/>
      <c r="CV32" s="106"/>
      <c r="CW32" s="106"/>
      <c r="CX32" s="106"/>
      <c r="CY32" s="106"/>
      <c r="CZ32" s="106"/>
      <c r="DA32" s="106"/>
      <c r="DB32" s="106"/>
      <c r="DC32" s="106"/>
      <c r="DD32" s="106"/>
      <c r="DE32" s="106"/>
      <c r="DF32" s="106"/>
      <c r="DG32" s="106"/>
      <c r="DH32" s="106"/>
      <c r="DI32" s="106"/>
      <c r="DJ32" s="106"/>
      <c r="DK32" s="106"/>
      <c r="DL32" s="106"/>
      <c r="DM32" s="106"/>
      <c r="DN32" s="106"/>
      <c r="DO32" s="106"/>
      <c r="DP32" s="106"/>
      <c r="DQ32" s="106"/>
      <c r="DR32" s="106"/>
      <c r="DS32" s="106"/>
      <c r="DT32" s="106"/>
    </row>
    <row r="33" spans="1:124" s="97" customFormat="1" ht="13.2">
      <c r="A33" s="505"/>
      <c r="B33" s="352" t="s">
        <v>1</v>
      </c>
      <c r="C33" s="484" t="s">
        <v>290</v>
      </c>
      <c r="D33" s="140"/>
      <c r="E33" s="141"/>
      <c r="F33" s="371"/>
      <c r="G33" s="371"/>
      <c r="H33" s="371"/>
      <c r="I33" s="372"/>
      <c r="J33" s="372"/>
      <c r="K33" s="372"/>
      <c r="L33" s="292"/>
      <c r="M33" s="322"/>
      <c r="N33" s="322"/>
      <c r="O33" s="142"/>
      <c r="P33" s="322"/>
      <c r="Q33" s="322"/>
      <c r="R33" s="141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6"/>
      <c r="CE33" s="106"/>
      <c r="CF33" s="106"/>
      <c r="CG33" s="106"/>
      <c r="CH33" s="106"/>
      <c r="CI33" s="106"/>
      <c r="CJ33" s="106"/>
      <c r="CK33" s="106"/>
      <c r="CL33" s="106"/>
      <c r="CM33" s="106"/>
      <c r="CN33" s="106"/>
      <c r="CO33" s="106"/>
      <c r="CP33" s="106"/>
      <c r="CQ33" s="106"/>
      <c r="CR33" s="106"/>
      <c r="CS33" s="106"/>
      <c r="CT33" s="106"/>
      <c r="CU33" s="106"/>
      <c r="CV33" s="106"/>
      <c r="CW33" s="106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6"/>
    </row>
    <row r="34" spans="1:124" s="97" customFormat="1" ht="13.2">
      <c r="A34" s="506">
        <v>8</v>
      </c>
      <c r="B34" s="351" t="s">
        <v>430</v>
      </c>
      <c r="C34" s="484"/>
      <c r="D34" s="140"/>
      <c r="E34" s="417" t="s">
        <v>433</v>
      </c>
      <c r="F34" s="371">
        <v>37.68</v>
      </c>
      <c r="G34" s="371">
        <v>0</v>
      </c>
      <c r="H34" s="371">
        <v>50</v>
      </c>
      <c r="I34" s="372">
        <v>0</v>
      </c>
      <c r="J34" s="372">
        <v>0</v>
      </c>
      <c r="K34" s="372">
        <f>SUM(F34:J34)</f>
        <v>87.68</v>
      </c>
      <c r="L34" s="292" t="s">
        <v>272</v>
      </c>
      <c r="M34" s="322"/>
      <c r="N34" s="322"/>
      <c r="O34" s="322"/>
      <c r="P34" s="322">
        <f t="shared" si="0"/>
        <v>0</v>
      </c>
      <c r="Q34" s="322">
        <f t="shared" si="1"/>
        <v>0</v>
      </c>
      <c r="R34" s="361">
        <f>+K34*O34</f>
        <v>0</v>
      </c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  <c r="BM34" s="106"/>
      <c r="BN34" s="106"/>
      <c r="BO34" s="106"/>
      <c r="BP34" s="106"/>
      <c r="BQ34" s="106"/>
      <c r="BR34" s="106"/>
      <c r="BS34" s="106"/>
      <c r="BT34" s="106"/>
      <c r="BU34" s="106"/>
      <c r="BV34" s="106"/>
      <c r="BW34" s="106"/>
      <c r="BX34" s="106"/>
      <c r="BY34" s="106"/>
      <c r="BZ34" s="106"/>
      <c r="CA34" s="106"/>
      <c r="CB34" s="106"/>
      <c r="CC34" s="106"/>
      <c r="CD34" s="106"/>
      <c r="CE34" s="106"/>
      <c r="CF34" s="106"/>
      <c r="CG34" s="106"/>
      <c r="CH34" s="106"/>
      <c r="CI34" s="106"/>
      <c r="CJ34" s="106"/>
      <c r="CK34" s="106"/>
      <c r="CL34" s="106"/>
      <c r="CM34" s="106"/>
      <c r="CN34" s="106"/>
      <c r="CO34" s="106"/>
      <c r="CP34" s="106"/>
      <c r="CQ34" s="106"/>
      <c r="CR34" s="106"/>
      <c r="CS34" s="106"/>
      <c r="CT34" s="106"/>
      <c r="CU34" s="106"/>
      <c r="CV34" s="106"/>
      <c r="CW34" s="106"/>
      <c r="CX34" s="106"/>
      <c r="CY34" s="106"/>
      <c r="CZ34" s="106"/>
      <c r="DA34" s="106"/>
      <c r="DB34" s="106"/>
      <c r="DC34" s="106"/>
      <c r="DD34" s="106"/>
      <c r="DE34" s="106"/>
      <c r="DF34" s="106"/>
      <c r="DG34" s="106"/>
      <c r="DH34" s="106"/>
      <c r="DI34" s="106"/>
      <c r="DJ34" s="106"/>
      <c r="DK34" s="106"/>
      <c r="DL34" s="106"/>
      <c r="DM34" s="106"/>
      <c r="DN34" s="106"/>
      <c r="DO34" s="106"/>
      <c r="DP34" s="106"/>
      <c r="DQ34" s="106"/>
      <c r="DR34" s="106"/>
      <c r="DS34" s="106"/>
      <c r="DT34" s="106"/>
    </row>
    <row r="35" spans="1:124" s="97" customFormat="1" ht="13.2">
      <c r="A35" s="505"/>
      <c r="B35" s="352" t="s">
        <v>1</v>
      </c>
      <c r="C35" s="484" t="s">
        <v>431</v>
      </c>
      <c r="D35" s="143"/>
      <c r="E35" s="141"/>
      <c r="F35" s="371"/>
      <c r="G35" s="371"/>
      <c r="H35" s="371"/>
      <c r="I35" s="372"/>
      <c r="J35" s="372"/>
      <c r="K35" s="372"/>
      <c r="L35" s="292"/>
      <c r="M35" s="322"/>
      <c r="N35" s="322"/>
      <c r="O35" s="142"/>
      <c r="P35" s="322"/>
      <c r="Q35" s="322"/>
      <c r="R35" s="141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  <c r="BM35" s="106"/>
      <c r="BN35" s="106"/>
      <c r="BO35" s="106"/>
      <c r="BP35" s="106"/>
      <c r="BQ35" s="106"/>
      <c r="BR35" s="106"/>
      <c r="BS35" s="106"/>
      <c r="BT35" s="106"/>
      <c r="BU35" s="106"/>
      <c r="BV35" s="106"/>
      <c r="BW35" s="106"/>
      <c r="BX35" s="106"/>
      <c r="BY35" s="106"/>
      <c r="BZ35" s="106"/>
      <c r="CA35" s="106"/>
      <c r="CB35" s="106"/>
      <c r="CC35" s="106"/>
      <c r="CD35" s="106"/>
      <c r="CE35" s="106"/>
      <c r="CF35" s="106"/>
      <c r="CG35" s="106"/>
      <c r="CH35" s="106"/>
      <c r="CI35" s="106"/>
      <c r="CJ35" s="106"/>
      <c r="CK35" s="106"/>
      <c r="CL35" s="106"/>
      <c r="CM35" s="106"/>
      <c r="CN35" s="106"/>
      <c r="CO35" s="106"/>
      <c r="CP35" s="106"/>
      <c r="CQ35" s="106"/>
      <c r="CR35" s="106"/>
      <c r="CS35" s="106"/>
      <c r="CT35" s="106"/>
      <c r="CU35" s="106"/>
      <c r="CV35" s="106"/>
      <c r="CW35" s="106"/>
      <c r="CX35" s="106"/>
      <c r="CY35" s="106"/>
      <c r="CZ35" s="106"/>
      <c r="DA35" s="106"/>
      <c r="DB35" s="106"/>
      <c r="DC35" s="106"/>
      <c r="DD35" s="106"/>
      <c r="DE35" s="106"/>
      <c r="DF35" s="106"/>
      <c r="DG35" s="106"/>
      <c r="DH35" s="106"/>
      <c r="DI35" s="106"/>
      <c r="DJ35" s="106"/>
      <c r="DK35" s="106"/>
      <c r="DL35" s="106"/>
      <c r="DM35" s="106"/>
      <c r="DN35" s="106"/>
      <c r="DO35" s="106"/>
      <c r="DP35" s="106"/>
      <c r="DQ35" s="106"/>
      <c r="DR35" s="106"/>
      <c r="DS35" s="106"/>
      <c r="DT35" s="106"/>
    </row>
    <row r="36" spans="1:124" s="97" customFormat="1" ht="13.2">
      <c r="A36" s="505"/>
      <c r="B36" s="352" t="s">
        <v>1</v>
      </c>
      <c r="C36" s="484" t="s">
        <v>432</v>
      </c>
      <c r="D36" s="140"/>
      <c r="E36" s="141"/>
      <c r="F36" s="371"/>
      <c r="G36" s="371"/>
      <c r="H36" s="371"/>
      <c r="I36" s="372"/>
      <c r="J36" s="372"/>
      <c r="K36" s="372"/>
      <c r="L36" s="292"/>
      <c r="M36" s="322"/>
      <c r="N36" s="322"/>
      <c r="O36" s="142"/>
      <c r="P36" s="322"/>
      <c r="Q36" s="322"/>
      <c r="R36" s="141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  <c r="BM36" s="106"/>
      <c r="BN36" s="106"/>
      <c r="BO36" s="106"/>
      <c r="BP36" s="106"/>
      <c r="BQ36" s="106"/>
      <c r="BR36" s="106"/>
      <c r="BS36" s="106"/>
      <c r="BT36" s="106"/>
      <c r="BU36" s="106"/>
      <c r="BV36" s="106"/>
      <c r="BW36" s="106"/>
      <c r="BX36" s="106"/>
      <c r="BY36" s="106"/>
      <c r="BZ36" s="106"/>
      <c r="CA36" s="106"/>
      <c r="CB36" s="106"/>
      <c r="CC36" s="106"/>
      <c r="CD36" s="106"/>
      <c r="CE36" s="106"/>
      <c r="CF36" s="106"/>
      <c r="CG36" s="106"/>
      <c r="CH36" s="106"/>
      <c r="CI36" s="106"/>
      <c r="CJ36" s="106"/>
      <c r="CK36" s="106"/>
      <c r="CL36" s="106"/>
      <c r="CM36" s="106"/>
      <c r="CN36" s="106"/>
      <c r="CO36" s="106"/>
      <c r="CP36" s="106"/>
      <c r="CQ36" s="106"/>
      <c r="CR36" s="106"/>
      <c r="CS36" s="106"/>
      <c r="CT36" s="106"/>
      <c r="CU36" s="106"/>
      <c r="CV36" s="106"/>
      <c r="CW36" s="106"/>
      <c r="CX36" s="106"/>
      <c r="CY36" s="106"/>
      <c r="CZ36" s="106"/>
      <c r="DA36" s="106"/>
      <c r="DB36" s="106"/>
      <c r="DC36" s="106"/>
      <c r="DD36" s="106"/>
      <c r="DE36" s="106"/>
      <c r="DF36" s="106"/>
      <c r="DG36" s="106"/>
      <c r="DH36" s="106"/>
      <c r="DI36" s="106"/>
      <c r="DJ36" s="106"/>
      <c r="DK36" s="106"/>
      <c r="DL36" s="106"/>
      <c r="DM36" s="106"/>
      <c r="DN36" s="106"/>
      <c r="DO36" s="106"/>
      <c r="DP36" s="106"/>
      <c r="DQ36" s="106"/>
      <c r="DR36" s="106"/>
      <c r="DS36" s="106"/>
      <c r="DT36" s="106"/>
    </row>
    <row r="37" spans="1:124" s="97" customFormat="1" ht="13.2">
      <c r="A37" s="506">
        <f>1+A34</f>
        <v>9</v>
      </c>
      <c r="B37" s="351" t="s">
        <v>437</v>
      </c>
      <c r="C37" s="484"/>
      <c r="D37" s="140"/>
      <c r="E37" s="417" t="s">
        <v>434</v>
      </c>
      <c r="F37" s="371">
        <v>17.420000000000002</v>
      </c>
      <c r="G37" s="371">
        <v>0</v>
      </c>
      <c r="H37" s="371">
        <f>12+12+17.66</f>
        <v>41.66</v>
      </c>
      <c r="I37" s="372">
        <f>7.85</f>
        <v>7.85</v>
      </c>
      <c r="J37" s="372">
        <v>0</v>
      </c>
      <c r="K37" s="372">
        <f>SUM(F37:J37)</f>
        <v>66.929999999999993</v>
      </c>
      <c r="L37" s="292" t="s">
        <v>272</v>
      </c>
      <c r="M37" s="322"/>
      <c r="N37" s="322"/>
      <c r="O37" s="322"/>
      <c r="P37" s="322">
        <f t="shared" si="0"/>
        <v>0</v>
      </c>
      <c r="Q37" s="322">
        <f t="shared" si="1"/>
        <v>0</v>
      </c>
      <c r="R37" s="361">
        <f>+K37*O37</f>
        <v>0</v>
      </c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  <c r="AR37" s="106"/>
      <c r="AS37" s="106"/>
      <c r="AT37" s="106"/>
      <c r="AU37" s="106"/>
      <c r="AV37" s="106"/>
      <c r="AW37" s="106"/>
      <c r="AX37" s="106"/>
      <c r="AY37" s="106"/>
      <c r="AZ37" s="106"/>
      <c r="BA37" s="106"/>
      <c r="BB37" s="106"/>
      <c r="BC37" s="106"/>
      <c r="BD37" s="106"/>
      <c r="BE37" s="106"/>
      <c r="BF37" s="106"/>
      <c r="BG37" s="106"/>
      <c r="BH37" s="106"/>
      <c r="BI37" s="106"/>
      <c r="BJ37" s="106"/>
      <c r="BK37" s="106"/>
      <c r="BL37" s="106"/>
      <c r="BM37" s="106"/>
      <c r="BN37" s="106"/>
      <c r="BO37" s="106"/>
      <c r="BP37" s="106"/>
      <c r="BQ37" s="106"/>
      <c r="BR37" s="106"/>
      <c r="BS37" s="106"/>
      <c r="BT37" s="106"/>
      <c r="BU37" s="106"/>
      <c r="BV37" s="106"/>
      <c r="BW37" s="106"/>
      <c r="BX37" s="106"/>
      <c r="BY37" s="106"/>
      <c r="BZ37" s="106"/>
      <c r="CA37" s="106"/>
      <c r="CB37" s="106"/>
      <c r="CC37" s="106"/>
      <c r="CD37" s="106"/>
      <c r="CE37" s="106"/>
      <c r="CF37" s="106"/>
      <c r="CG37" s="106"/>
      <c r="CH37" s="106"/>
      <c r="CI37" s="106"/>
      <c r="CJ37" s="106"/>
      <c r="CK37" s="106"/>
      <c r="CL37" s="106"/>
      <c r="CM37" s="106"/>
      <c r="CN37" s="106"/>
      <c r="CO37" s="106"/>
      <c r="CP37" s="106"/>
      <c r="CQ37" s="106"/>
      <c r="CR37" s="106"/>
      <c r="CS37" s="106"/>
      <c r="CT37" s="106"/>
      <c r="CU37" s="106"/>
      <c r="CV37" s="106"/>
      <c r="CW37" s="106"/>
      <c r="CX37" s="106"/>
      <c r="CY37" s="106"/>
      <c r="CZ37" s="106"/>
      <c r="DA37" s="106"/>
      <c r="DB37" s="106"/>
      <c r="DC37" s="106"/>
      <c r="DD37" s="106"/>
      <c r="DE37" s="106"/>
      <c r="DF37" s="106"/>
      <c r="DG37" s="106"/>
      <c r="DH37" s="106"/>
      <c r="DI37" s="106"/>
      <c r="DJ37" s="106"/>
      <c r="DK37" s="106"/>
      <c r="DL37" s="106"/>
      <c r="DM37" s="106"/>
      <c r="DN37" s="106"/>
      <c r="DO37" s="106"/>
      <c r="DP37" s="106"/>
      <c r="DQ37" s="106"/>
      <c r="DR37" s="106"/>
      <c r="DS37" s="106"/>
      <c r="DT37" s="106"/>
    </row>
    <row r="38" spans="1:124" s="97" customFormat="1" ht="13.2">
      <c r="A38" s="505"/>
      <c r="B38" s="352" t="s">
        <v>1</v>
      </c>
      <c r="C38" s="484" t="s">
        <v>436</v>
      </c>
      <c r="D38" s="143"/>
      <c r="E38" s="141"/>
      <c r="F38" s="371"/>
      <c r="G38" s="371"/>
      <c r="H38" s="371"/>
      <c r="I38" s="372"/>
      <c r="J38" s="372"/>
      <c r="K38" s="372"/>
      <c r="L38" s="292"/>
      <c r="M38" s="322"/>
      <c r="N38" s="322"/>
      <c r="O38" s="142"/>
      <c r="P38" s="322"/>
      <c r="Q38" s="322"/>
      <c r="R38" s="141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6"/>
      <c r="AU38" s="106"/>
      <c r="AV38" s="106"/>
      <c r="AW38" s="106"/>
      <c r="AX38" s="106"/>
      <c r="AY38" s="106"/>
      <c r="AZ38" s="106"/>
      <c r="BA38" s="106"/>
      <c r="BB38" s="106"/>
      <c r="BC38" s="106"/>
      <c r="BD38" s="106"/>
      <c r="BE38" s="106"/>
      <c r="BF38" s="106"/>
      <c r="BG38" s="106"/>
      <c r="BH38" s="106"/>
      <c r="BI38" s="106"/>
      <c r="BJ38" s="106"/>
      <c r="BK38" s="106"/>
      <c r="BL38" s="106"/>
      <c r="BM38" s="106"/>
      <c r="BN38" s="106"/>
      <c r="BO38" s="106"/>
      <c r="BP38" s="106"/>
      <c r="BQ38" s="106"/>
      <c r="BR38" s="106"/>
      <c r="BS38" s="106"/>
      <c r="BT38" s="106"/>
      <c r="BU38" s="106"/>
      <c r="BV38" s="106"/>
      <c r="BW38" s="106"/>
      <c r="BX38" s="106"/>
      <c r="BY38" s="106"/>
      <c r="BZ38" s="106"/>
      <c r="CA38" s="106"/>
      <c r="CB38" s="106"/>
      <c r="CC38" s="106"/>
      <c r="CD38" s="106"/>
      <c r="CE38" s="106"/>
      <c r="CF38" s="106"/>
      <c r="CG38" s="106"/>
      <c r="CH38" s="106"/>
      <c r="CI38" s="106"/>
      <c r="CJ38" s="106"/>
      <c r="CK38" s="106"/>
      <c r="CL38" s="106"/>
      <c r="CM38" s="106"/>
      <c r="CN38" s="106"/>
      <c r="CO38" s="106"/>
      <c r="CP38" s="106"/>
      <c r="CQ38" s="106"/>
      <c r="CR38" s="106"/>
      <c r="CS38" s="106"/>
      <c r="CT38" s="106"/>
      <c r="CU38" s="106"/>
      <c r="CV38" s="106"/>
      <c r="CW38" s="106"/>
      <c r="CX38" s="106"/>
      <c r="CY38" s="106"/>
      <c r="CZ38" s="106"/>
      <c r="DA38" s="106"/>
      <c r="DB38" s="106"/>
      <c r="DC38" s="106"/>
      <c r="DD38" s="106"/>
      <c r="DE38" s="106"/>
      <c r="DF38" s="106"/>
      <c r="DG38" s="106"/>
      <c r="DH38" s="106"/>
      <c r="DI38" s="106"/>
      <c r="DJ38" s="106"/>
      <c r="DK38" s="106"/>
      <c r="DL38" s="106"/>
      <c r="DM38" s="106"/>
      <c r="DN38" s="106"/>
      <c r="DO38" s="106"/>
      <c r="DP38" s="106"/>
      <c r="DQ38" s="106"/>
      <c r="DR38" s="106"/>
      <c r="DS38" s="106"/>
      <c r="DT38" s="106"/>
    </row>
    <row r="39" spans="1:124" s="97" customFormat="1" ht="13.2">
      <c r="A39" s="505"/>
      <c r="B39" s="352" t="s">
        <v>1</v>
      </c>
      <c r="C39" s="484" t="s">
        <v>427</v>
      </c>
      <c r="D39" s="140"/>
      <c r="E39" s="141"/>
      <c r="F39" s="371"/>
      <c r="G39" s="371"/>
      <c r="H39" s="371"/>
      <c r="I39" s="372"/>
      <c r="J39" s="372"/>
      <c r="K39" s="372"/>
      <c r="L39" s="292"/>
      <c r="M39" s="322"/>
      <c r="N39" s="322"/>
      <c r="O39" s="142"/>
      <c r="P39" s="322"/>
      <c r="Q39" s="322"/>
      <c r="R39" s="141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/>
      <c r="BK39" s="106"/>
      <c r="BL39" s="106"/>
      <c r="BM39" s="106"/>
      <c r="BN39" s="106"/>
      <c r="BO39" s="106"/>
      <c r="BP39" s="106"/>
      <c r="BQ39" s="106"/>
      <c r="BR39" s="106"/>
      <c r="BS39" s="106"/>
      <c r="BT39" s="106"/>
      <c r="BU39" s="106"/>
      <c r="BV39" s="106"/>
      <c r="BW39" s="106"/>
      <c r="BX39" s="106"/>
      <c r="BY39" s="106"/>
      <c r="BZ39" s="106"/>
      <c r="CA39" s="106"/>
      <c r="CB39" s="106"/>
      <c r="CC39" s="106"/>
      <c r="CD39" s="106"/>
      <c r="CE39" s="106"/>
      <c r="CF39" s="106"/>
      <c r="CG39" s="106"/>
      <c r="CH39" s="106"/>
      <c r="CI39" s="106"/>
      <c r="CJ39" s="106"/>
      <c r="CK39" s="106"/>
      <c r="CL39" s="106"/>
      <c r="CM39" s="106"/>
      <c r="CN39" s="106"/>
      <c r="CO39" s="106"/>
      <c r="CP39" s="106"/>
      <c r="CQ39" s="106"/>
      <c r="CR39" s="106"/>
      <c r="CS39" s="106"/>
      <c r="CT39" s="106"/>
      <c r="CU39" s="106"/>
      <c r="CV39" s="106"/>
      <c r="CW39" s="106"/>
      <c r="CX39" s="106"/>
      <c r="CY39" s="106"/>
      <c r="CZ39" s="106"/>
      <c r="DA39" s="106"/>
      <c r="DB39" s="106"/>
      <c r="DC39" s="106"/>
      <c r="DD39" s="106"/>
      <c r="DE39" s="106"/>
      <c r="DF39" s="106"/>
      <c r="DG39" s="106"/>
      <c r="DH39" s="106"/>
      <c r="DI39" s="106"/>
      <c r="DJ39" s="106"/>
      <c r="DK39" s="106"/>
      <c r="DL39" s="106"/>
      <c r="DM39" s="106"/>
      <c r="DN39" s="106"/>
      <c r="DO39" s="106"/>
      <c r="DP39" s="106"/>
      <c r="DQ39" s="106"/>
      <c r="DR39" s="106"/>
      <c r="DS39" s="106"/>
      <c r="DT39" s="106"/>
    </row>
    <row r="40" spans="1:124" s="97" customFormat="1" ht="13.2">
      <c r="A40" s="506">
        <f>1+A37</f>
        <v>10</v>
      </c>
      <c r="B40" s="351" t="s">
        <v>438</v>
      </c>
      <c r="C40" s="484"/>
      <c r="D40" s="140"/>
      <c r="E40" s="417" t="s">
        <v>435</v>
      </c>
      <c r="F40" s="371">
        <v>0</v>
      </c>
      <c r="G40" s="371">
        <v>0</v>
      </c>
      <c r="H40" s="371">
        <v>0</v>
      </c>
      <c r="I40" s="372">
        <v>0</v>
      </c>
      <c r="J40" s="372">
        <v>7.06</v>
      </c>
      <c r="K40" s="372">
        <f>SUM(F40:J40)</f>
        <v>7.06</v>
      </c>
      <c r="L40" s="292" t="s">
        <v>272</v>
      </c>
      <c r="M40" s="322"/>
      <c r="N40" s="322"/>
      <c r="O40" s="322"/>
      <c r="P40" s="322">
        <f t="shared" si="0"/>
        <v>0</v>
      </c>
      <c r="Q40" s="322">
        <f t="shared" si="1"/>
        <v>0</v>
      </c>
      <c r="R40" s="361">
        <f>+K40*O40</f>
        <v>0</v>
      </c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  <c r="AU40" s="106"/>
      <c r="AV40" s="106"/>
      <c r="AW40" s="106"/>
      <c r="AX40" s="106"/>
      <c r="AY40" s="106"/>
      <c r="AZ40" s="106"/>
      <c r="BA40" s="106"/>
      <c r="BB40" s="106"/>
      <c r="BC40" s="106"/>
      <c r="BD40" s="106"/>
      <c r="BE40" s="106"/>
      <c r="BF40" s="106"/>
      <c r="BG40" s="106"/>
      <c r="BH40" s="106"/>
      <c r="BI40" s="106"/>
      <c r="BJ40" s="106"/>
      <c r="BK40" s="106"/>
      <c r="BL40" s="106"/>
      <c r="BM40" s="106"/>
      <c r="BN40" s="106"/>
      <c r="BO40" s="106"/>
      <c r="BP40" s="106"/>
      <c r="BQ40" s="106"/>
      <c r="BR40" s="106"/>
      <c r="BS40" s="106"/>
      <c r="BT40" s="106"/>
      <c r="BU40" s="106"/>
      <c r="BV40" s="106"/>
      <c r="BW40" s="106"/>
      <c r="BX40" s="106"/>
      <c r="BY40" s="106"/>
      <c r="BZ40" s="106"/>
      <c r="CA40" s="106"/>
      <c r="CB40" s="106"/>
      <c r="CC40" s="106"/>
      <c r="CD40" s="106"/>
      <c r="CE40" s="106"/>
      <c r="CF40" s="106"/>
      <c r="CG40" s="106"/>
      <c r="CH40" s="106"/>
      <c r="CI40" s="106"/>
      <c r="CJ40" s="106"/>
      <c r="CK40" s="106"/>
      <c r="CL40" s="106"/>
      <c r="CM40" s="106"/>
      <c r="CN40" s="106"/>
      <c r="CO40" s="106"/>
      <c r="CP40" s="106"/>
      <c r="CQ40" s="106"/>
      <c r="CR40" s="106"/>
      <c r="CS40" s="106"/>
      <c r="CT40" s="106"/>
      <c r="CU40" s="106"/>
      <c r="CV40" s="106"/>
      <c r="CW40" s="106"/>
      <c r="CX40" s="106"/>
      <c r="CY40" s="106"/>
      <c r="CZ40" s="106"/>
      <c r="DA40" s="106"/>
      <c r="DB40" s="106"/>
      <c r="DC40" s="106"/>
      <c r="DD40" s="106"/>
      <c r="DE40" s="106"/>
      <c r="DF40" s="106"/>
      <c r="DG40" s="106"/>
      <c r="DH40" s="106"/>
      <c r="DI40" s="106"/>
      <c r="DJ40" s="106"/>
      <c r="DK40" s="106"/>
      <c r="DL40" s="106"/>
      <c r="DM40" s="106"/>
      <c r="DN40" s="106"/>
      <c r="DO40" s="106"/>
      <c r="DP40" s="106"/>
      <c r="DQ40" s="106"/>
      <c r="DR40" s="106"/>
      <c r="DS40" s="106"/>
      <c r="DT40" s="106"/>
    </row>
    <row r="41" spans="1:124" s="97" customFormat="1" ht="13.2">
      <c r="A41" s="505"/>
      <c r="B41" s="352" t="s">
        <v>1</v>
      </c>
      <c r="C41" s="484" t="s">
        <v>439</v>
      </c>
      <c r="D41" s="143"/>
      <c r="E41" s="141"/>
      <c r="F41" s="371"/>
      <c r="G41" s="371"/>
      <c r="H41" s="371"/>
      <c r="I41" s="372"/>
      <c r="J41" s="372"/>
      <c r="K41" s="372"/>
      <c r="L41" s="292"/>
      <c r="M41" s="322"/>
      <c r="N41" s="322"/>
      <c r="O41" s="142"/>
      <c r="P41" s="322"/>
      <c r="Q41" s="322"/>
      <c r="R41" s="141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6"/>
      <c r="AG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  <c r="AR41" s="106"/>
      <c r="AS41" s="106"/>
      <c r="AT41" s="106"/>
      <c r="AU41" s="106"/>
      <c r="AV41" s="106"/>
      <c r="AW41" s="106"/>
      <c r="AX41" s="106"/>
      <c r="AY41" s="106"/>
      <c r="AZ41" s="106"/>
      <c r="BA41" s="106"/>
      <c r="BB41" s="106"/>
      <c r="BC41" s="106"/>
      <c r="BD41" s="106"/>
      <c r="BE41" s="106"/>
      <c r="BF41" s="106"/>
      <c r="BG41" s="106"/>
      <c r="BH41" s="106"/>
      <c r="BI41" s="106"/>
      <c r="BJ41" s="106"/>
      <c r="BK41" s="106"/>
      <c r="BL41" s="106"/>
      <c r="BM41" s="106"/>
      <c r="BN41" s="106"/>
      <c r="BO41" s="106"/>
      <c r="BP41" s="106"/>
      <c r="BQ41" s="106"/>
      <c r="BR41" s="106"/>
      <c r="BS41" s="106"/>
      <c r="BT41" s="106"/>
      <c r="BU41" s="106"/>
      <c r="BV41" s="106"/>
      <c r="BW41" s="106"/>
      <c r="BX41" s="106"/>
      <c r="BY41" s="106"/>
      <c r="BZ41" s="106"/>
      <c r="CA41" s="106"/>
      <c r="CB41" s="106"/>
      <c r="CC41" s="106"/>
      <c r="CD41" s="106"/>
      <c r="CE41" s="106"/>
      <c r="CF41" s="106"/>
      <c r="CG41" s="106"/>
      <c r="CH41" s="106"/>
      <c r="CI41" s="106"/>
      <c r="CJ41" s="106"/>
      <c r="CK41" s="106"/>
      <c r="CL41" s="106"/>
      <c r="CM41" s="106"/>
      <c r="CN41" s="106"/>
      <c r="CO41" s="106"/>
      <c r="CP41" s="106"/>
      <c r="CQ41" s="106"/>
      <c r="CR41" s="106"/>
      <c r="CS41" s="106"/>
      <c r="CT41" s="106"/>
      <c r="CU41" s="106"/>
      <c r="CV41" s="106"/>
      <c r="CW41" s="106"/>
      <c r="CX41" s="106"/>
      <c r="CY41" s="106"/>
      <c r="CZ41" s="106"/>
      <c r="DA41" s="106"/>
      <c r="DB41" s="106"/>
      <c r="DC41" s="106"/>
      <c r="DD41" s="106"/>
      <c r="DE41" s="106"/>
      <c r="DF41" s="106"/>
      <c r="DG41" s="106"/>
      <c r="DH41" s="106"/>
      <c r="DI41" s="106"/>
      <c r="DJ41" s="106"/>
      <c r="DK41" s="106"/>
      <c r="DL41" s="106"/>
      <c r="DM41" s="106"/>
      <c r="DN41" s="106"/>
      <c r="DO41" s="106"/>
      <c r="DP41" s="106"/>
      <c r="DQ41" s="106"/>
      <c r="DR41" s="106"/>
      <c r="DS41" s="106"/>
      <c r="DT41" s="106"/>
    </row>
    <row r="42" spans="1:124" s="97" customFormat="1" ht="13.2">
      <c r="A42" s="505"/>
      <c r="B42" s="352" t="s">
        <v>1</v>
      </c>
      <c r="C42" s="484" t="s">
        <v>427</v>
      </c>
      <c r="D42" s="140"/>
      <c r="E42" s="141"/>
      <c r="F42" s="371"/>
      <c r="G42" s="371"/>
      <c r="H42" s="371"/>
      <c r="I42" s="372"/>
      <c r="J42" s="372"/>
      <c r="K42" s="372"/>
      <c r="L42" s="292"/>
      <c r="M42" s="322"/>
      <c r="N42" s="322"/>
      <c r="O42" s="142"/>
      <c r="P42" s="322"/>
      <c r="Q42" s="322"/>
      <c r="R42" s="141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  <c r="AU42" s="106"/>
      <c r="AV42" s="106"/>
      <c r="AW42" s="106"/>
      <c r="AX42" s="106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  <c r="BI42" s="106"/>
      <c r="BJ42" s="106"/>
      <c r="BK42" s="106"/>
      <c r="BL42" s="106"/>
      <c r="BM42" s="106"/>
      <c r="BN42" s="106"/>
      <c r="BO42" s="106"/>
      <c r="BP42" s="106"/>
      <c r="BQ42" s="106"/>
      <c r="BR42" s="106"/>
      <c r="BS42" s="106"/>
      <c r="BT42" s="106"/>
      <c r="BU42" s="106"/>
      <c r="BV42" s="106"/>
      <c r="BW42" s="106"/>
      <c r="BX42" s="106"/>
      <c r="BY42" s="106"/>
      <c r="BZ42" s="106"/>
      <c r="CA42" s="106"/>
      <c r="CB42" s="106"/>
      <c r="CC42" s="106"/>
      <c r="CD42" s="106"/>
      <c r="CE42" s="106"/>
      <c r="CF42" s="106"/>
      <c r="CG42" s="106"/>
      <c r="CH42" s="106"/>
      <c r="CI42" s="106"/>
      <c r="CJ42" s="106"/>
      <c r="CK42" s="106"/>
      <c r="CL42" s="106"/>
      <c r="CM42" s="106"/>
      <c r="CN42" s="106"/>
      <c r="CO42" s="106"/>
      <c r="CP42" s="106"/>
      <c r="CQ42" s="106"/>
      <c r="CR42" s="106"/>
      <c r="CS42" s="106"/>
      <c r="CT42" s="106"/>
      <c r="CU42" s="106"/>
      <c r="CV42" s="106"/>
      <c r="CW42" s="106"/>
      <c r="CX42" s="106"/>
      <c r="CY42" s="106"/>
      <c r="CZ42" s="106"/>
      <c r="DA42" s="106"/>
      <c r="DB42" s="106"/>
      <c r="DC42" s="106"/>
      <c r="DD42" s="106"/>
      <c r="DE42" s="106"/>
      <c r="DF42" s="106"/>
      <c r="DG42" s="106"/>
      <c r="DH42" s="106"/>
      <c r="DI42" s="106"/>
      <c r="DJ42" s="106"/>
      <c r="DK42" s="106"/>
      <c r="DL42" s="106"/>
      <c r="DM42" s="106"/>
      <c r="DN42" s="106"/>
      <c r="DO42" s="106"/>
      <c r="DP42" s="106"/>
      <c r="DQ42" s="106"/>
      <c r="DR42" s="106"/>
      <c r="DS42" s="106"/>
      <c r="DT42" s="106"/>
    </row>
    <row r="43" spans="1:124" s="97" customFormat="1" ht="13.2">
      <c r="A43" s="506">
        <v>11</v>
      </c>
      <c r="B43" s="351" t="s">
        <v>264</v>
      </c>
      <c r="C43" s="484"/>
      <c r="D43" s="140"/>
      <c r="E43" s="418" t="s">
        <v>112</v>
      </c>
      <c r="F43" s="371">
        <v>28</v>
      </c>
      <c r="G43" s="371">
        <v>0</v>
      </c>
      <c r="H43" s="371">
        <v>26.6</v>
      </c>
      <c r="I43" s="372">
        <v>15</v>
      </c>
      <c r="J43" s="372">
        <v>0</v>
      </c>
      <c r="K43" s="372">
        <f>SUM(F43:J43)</f>
        <v>69.599999999999994</v>
      </c>
      <c r="L43" s="292" t="s">
        <v>272</v>
      </c>
      <c r="M43" s="322"/>
      <c r="N43" s="322"/>
      <c r="O43" s="322"/>
      <c r="P43" s="322">
        <f t="shared" si="0"/>
        <v>0</v>
      </c>
      <c r="Q43" s="322">
        <f t="shared" si="1"/>
        <v>0</v>
      </c>
      <c r="R43" s="361">
        <f>+K43*O43</f>
        <v>0</v>
      </c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</row>
    <row r="44" spans="1:124" s="97" customFormat="1" ht="13.2">
      <c r="A44" s="505"/>
      <c r="B44" s="352" t="s">
        <v>1</v>
      </c>
      <c r="C44" s="484" t="s">
        <v>304</v>
      </c>
      <c r="D44" s="143"/>
      <c r="E44" s="141"/>
      <c r="F44" s="371"/>
      <c r="G44" s="371"/>
      <c r="H44" s="371"/>
      <c r="I44" s="372"/>
      <c r="J44" s="372"/>
      <c r="K44" s="372"/>
      <c r="L44" s="292"/>
      <c r="M44" s="322"/>
      <c r="N44" s="322"/>
      <c r="O44" s="142"/>
      <c r="P44" s="322"/>
      <c r="Q44" s="322"/>
      <c r="R44" s="141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  <c r="AZ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  <c r="BN44" s="106"/>
      <c r="BO44" s="106"/>
      <c r="BP44" s="106"/>
      <c r="BQ44" s="106"/>
      <c r="BR44" s="106"/>
      <c r="BS44" s="106"/>
      <c r="BT44" s="106"/>
      <c r="BU44" s="106"/>
      <c r="BV44" s="106"/>
      <c r="BW44" s="106"/>
      <c r="BX44" s="106"/>
      <c r="BY44" s="106"/>
      <c r="BZ44" s="106"/>
      <c r="CA44" s="106"/>
      <c r="CB44" s="106"/>
      <c r="CC44" s="106"/>
      <c r="CD44" s="106"/>
      <c r="CE44" s="106"/>
      <c r="CF44" s="106"/>
      <c r="CG44" s="106"/>
      <c r="CH44" s="106"/>
      <c r="CI44" s="106"/>
      <c r="CJ44" s="106"/>
      <c r="CK44" s="106"/>
      <c r="CL44" s="106"/>
      <c r="CM44" s="106"/>
      <c r="CN44" s="106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06"/>
      <c r="CZ44" s="106"/>
      <c r="DA44" s="106"/>
      <c r="DB44" s="106"/>
      <c r="DC44" s="106"/>
      <c r="DD44" s="106"/>
      <c r="DE44" s="106"/>
      <c r="DF44" s="106"/>
      <c r="DG44" s="106"/>
      <c r="DH44" s="106"/>
      <c r="DI44" s="106"/>
      <c r="DJ44" s="106"/>
      <c r="DK44" s="106"/>
      <c r="DL44" s="106"/>
      <c r="DM44" s="106"/>
      <c r="DN44" s="106"/>
      <c r="DO44" s="106"/>
      <c r="DP44" s="106"/>
      <c r="DQ44" s="106"/>
      <c r="DR44" s="106"/>
      <c r="DS44" s="106"/>
      <c r="DT44" s="106"/>
    </row>
    <row r="45" spans="1:124" s="97" customFormat="1" ht="13.2">
      <c r="A45" s="505"/>
      <c r="B45" s="352" t="s">
        <v>1</v>
      </c>
      <c r="C45" s="484" t="s">
        <v>285</v>
      </c>
      <c r="D45" s="140"/>
      <c r="E45" s="141"/>
      <c r="F45" s="371"/>
      <c r="G45" s="371"/>
      <c r="H45" s="371"/>
      <c r="I45" s="372"/>
      <c r="J45" s="372"/>
      <c r="K45" s="372"/>
      <c r="L45" s="292"/>
      <c r="M45" s="322"/>
      <c r="N45" s="322"/>
      <c r="O45" s="142"/>
      <c r="P45" s="322"/>
      <c r="Q45" s="322"/>
      <c r="R45" s="141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O45" s="106"/>
      <c r="BP45" s="106"/>
      <c r="BQ45" s="106"/>
      <c r="BR45" s="106"/>
      <c r="BS45" s="106"/>
      <c r="BT45" s="106"/>
      <c r="BU45" s="106"/>
      <c r="BV45" s="106"/>
      <c r="BW45" s="106"/>
      <c r="BX45" s="106"/>
      <c r="BY45" s="106"/>
      <c r="BZ45" s="106"/>
      <c r="CA45" s="106"/>
      <c r="CB45" s="106"/>
      <c r="CC45" s="106"/>
      <c r="CD45" s="106"/>
      <c r="CE45" s="106"/>
      <c r="CF45" s="106"/>
      <c r="CG45" s="106"/>
      <c r="CH45" s="106"/>
      <c r="CI45" s="106"/>
      <c r="CJ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  <c r="DC45" s="106"/>
      <c r="DD45" s="106"/>
      <c r="DE45" s="106"/>
      <c r="DF45" s="106"/>
      <c r="DG45" s="106"/>
      <c r="DH45" s="106"/>
      <c r="DI45" s="106"/>
      <c r="DJ45" s="106"/>
      <c r="DK45" s="106"/>
      <c r="DL45" s="106"/>
      <c r="DM45" s="106"/>
      <c r="DN45" s="106"/>
      <c r="DO45" s="106"/>
      <c r="DP45" s="106"/>
      <c r="DQ45" s="106"/>
      <c r="DR45" s="106"/>
      <c r="DS45" s="106"/>
      <c r="DT45" s="106"/>
    </row>
    <row r="46" spans="1:124" s="97" customFormat="1" ht="13.2">
      <c r="A46" s="506">
        <f>1+A43</f>
        <v>12</v>
      </c>
      <c r="B46" s="351" t="s">
        <v>265</v>
      </c>
      <c r="C46" s="484"/>
      <c r="D46" s="140"/>
      <c r="E46" s="418" t="s">
        <v>126</v>
      </c>
      <c r="F46" s="371">
        <v>0</v>
      </c>
      <c r="G46" s="371">
        <v>0</v>
      </c>
      <c r="H46" s="371">
        <v>39.6</v>
      </c>
      <c r="I46" s="372">
        <v>66</v>
      </c>
      <c r="J46" s="372">
        <v>0</v>
      </c>
      <c r="K46" s="372">
        <f>SUM(F46:J46)</f>
        <v>105.6</v>
      </c>
      <c r="L46" s="292" t="s">
        <v>272</v>
      </c>
      <c r="M46" s="322"/>
      <c r="N46" s="322"/>
      <c r="O46" s="322"/>
      <c r="P46" s="322">
        <f t="shared" si="0"/>
        <v>0</v>
      </c>
      <c r="Q46" s="322">
        <f t="shared" si="1"/>
        <v>0</v>
      </c>
      <c r="R46" s="361">
        <f>+K46*O46</f>
        <v>0</v>
      </c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6"/>
      <c r="AG46" s="106"/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  <c r="AR46" s="106"/>
      <c r="AS46" s="106"/>
      <c r="AT46" s="106"/>
      <c r="AU46" s="106"/>
      <c r="AV46" s="106"/>
      <c r="AW46" s="106"/>
      <c r="AX46" s="106"/>
      <c r="AY46" s="106"/>
      <c r="AZ46" s="106"/>
      <c r="BA46" s="106"/>
      <c r="BB46" s="106"/>
      <c r="BC46" s="106"/>
      <c r="BD46" s="106"/>
      <c r="BE46" s="106"/>
      <c r="BF46" s="106"/>
      <c r="BG46" s="106"/>
      <c r="BH46" s="106"/>
      <c r="BI46" s="106"/>
      <c r="BJ46" s="106"/>
      <c r="BK46" s="106"/>
      <c r="BL46" s="106"/>
      <c r="BM46" s="106"/>
      <c r="BN46" s="106"/>
      <c r="BO46" s="106"/>
      <c r="BP46" s="106"/>
      <c r="BQ46" s="106"/>
      <c r="BR46" s="106"/>
      <c r="BS46" s="106"/>
      <c r="BT46" s="106"/>
      <c r="BU46" s="106"/>
      <c r="BV46" s="106"/>
      <c r="BW46" s="106"/>
      <c r="BX46" s="106"/>
      <c r="BY46" s="106"/>
      <c r="BZ46" s="106"/>
      <c r="CA46" s="106"/>
      <c r="CB46" s="106"/>
      <c r="CC46" s="106"/>
      <c r="CD46" s="106"/>
      <c r="CE46" s="106"/>
      <c r="CF46" s="106"/>
      <c r="CG46" s="106"/>
      <c r="CH46" s="106"/>
      <c r="CI46" s="106"/>
      <c r="CJ46" s="106"/>
      <c r="CK46" s="106"/>
      <c r="CL46" s="106"/>
      <c r="CM46" s="106"/>
      <c r="CN46" s="106"/>
      <c r="CO46" s="106"/>
      <c r="CP46" s="106"/>
      <c r="CQ46" s="106"/>
      <c r="CR46" s="106"/>
      <c r="CS46" s="106"/>
      <c r="CT46" s="106"/>
      <c r="CU46" s="106"/>
      <c r="CV46" s="106"/>
      <c r="CW46" s="106"/>
      <c r="CX46" s="106"/>
      <c r="CY46" s="106"/>
      <c r="CZ46" s="106"/>
      <c r="DA46" s="106"/>
      <c r="DB46" s="106"/>
      <c r="DC46" s="106"/>
      <c r="DD46" s="106"/>
      <c r="DE46" s="106"/>
      <c r="DF46" s="106"/>
      <c r="DG46" s="106"/>
      <c r="DH46" s="106"/>
      <c r="DI46" s="106"/>
      <c r="DJ46" s="106"/>
      <c r="DK46" s="106"/>
      <c r="DL46" s="106"/>
      <c r="DM46" s="106"/>
      <c r="DN46" s="106"/>
      <c r="DO46" s="106"/>
      <c r="DP46" s="106"/>
      <c r="DQ46" s="106"/>
      <c r="DR46" s="106"/>
      <c r="DS46" s="106"/>
      <c r="DT46" s="106"/>
    </row>
    <row r="47" spans="1:124" s="97" customFormat="1" ht="13.2">
      <c r="A47" s="505"/>
      <c r="B47" s="352" t="s">
        <v>1</v>
      </c>
      <c r="C47" s="484" t="s">
        <v>304</v>
      </c>
      <c r="D47" s="143"/>
      <c r="E47" s="141"/>
      <c r="F47" s="371"/>
      <c r="G47" s="371"/>
      <c r="H47" s="371"/>
      <c r="I47" s="372"/>
      <c r="J47" s="372"/>
      <c r="K47" s="372"/>
      <c r="L47" s="292"/>
      <c r="M47" s="322"/>
      <c r="N47" s="322"/>
      <c r="O47" s="142"/>
      <c r="P47" s="322"/>
      <c r="Q47" s="322"/>
      <c r="R47" s="141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  <c r="AZ47" s="106"/>
      <c r="BA47" s="106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  <c r="BM47" s="106"/>
      <c r="BN47" s="106"/>
      <c r="BO47" s="106"/>
      <c r="BP47" s="106"/>
      <c r="BQ47" s="106"/>
      <c r="BR47" s="106"/>
      <c r="BS47" s="106"/>
      <c r="BT47" s="106"/>
      <c r="BU47" s="106"/>
      <c r="BV47" s="106"/>
      <c r="BW47" s="106"/>
      <c r="BX47" s="106"/>
      <c r="BY47" s="106"/>
      <c r="BZ47" s="106"/>
      <c r="CA47" s="106"/>
      <c r="CB47" s="106"/>
      <c r="CC47" s="106"/>
      <c r="CD47" s="106"/>
      <c r="CE47" s="106"/>
      <c r="CF47" s="106"/>
      <c r="CG47" s="106"/>
      <c r="CH47" s="106"/>
      <c r="CI47" s="106"/>
      <c r="CJ47" s="106"/>
      <c r="CK47" s="106"/>
      <c r="CL47" s="106"/>
      <c r="CM47" s="106"/>
      <c r="CN47" s="106"/>
      <c r="CO47" s="106"/>
      <c r="CP47" s="106"/>
      <c r="CQ47" s="106"/>
      <c r="CR47" s="106"/>
      <c r="CS47" s="106"/>
      <c r="CT47" s="106"/>
      <c r="CU47" s="106"/>
      <c r="CV47" s="106"/>
      <c r="CW47" s="106"/>
      <c r="CX47" s="106"/>
      <c r="CY47" s="106"/>
      <c r="CZ47" s="106"/>
      <c r="DA47" s="106"/>
      <c r="DB47" s="106"/>
      <c r="DC47" s="106"/>
      <c r="DD47" s="106"/>
      <c r="DE47" s="106"/>
      <c r="DF47" s="106"/>
      <c r="DG47" s="106"/>
      <c r="DH47" s="106"/>
      <c r="DI47" s="106"/>
      <c r="DJ47" s="106"/>
      <c r="DK47" s="106"/>
      <c r="DL47" s="106"/>
      <c r="DM47" s="106"/>
      <c r="DN47" s="106"/>
      <c r="DO47" s="106"/>
      <c r="DP47" s="106"/>
      <c r="DQ47" s="106"/>
      <c r="DR47" s="106"/>
      <c r="DS47" s="106"/>
      <c r="DT47" s="106"/>
    </row>
    <row r="48" spans="1:124" s="97" customFormat="1" ht="13.2">
      <c r="A48" s="505"/>
      <c r="B48" s="352" t="s">
        <v>1</v>
      </c>
      <c r="C48" s="484" t="s">
        <v>286</v>
      </c>
      <c r="D48" s="140"/>
      <c r="E48" s="141"/>
      <c r="F48" s="371"/>
      <c r="G48" s="371"/>
      <c r="H48" s="371"/>
      <c r="I48" s="372"/>
      <c r="J48" s="372"/>
      <c r="K48" s="372"/>
      <c r="L48" s="292"/>
      <c r="M48" s="322"/>
      <c r="N48" s="322"/>
      <c r="O48" s="142"/>
      <c r="P48" s="322"/>
      <c r="Q48" s="322"/>
      <c r="R48" s="141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  <c r="BN48" s="106"/>
      <c r="BO48" s="106"/>
      <c r="BP48" s="106"/>
      <c r="BQ48" s="106"/>
      <c r="BR48" s="106"/>
      <c r="BS48" s="106"/>
      <c r="BT48" s="106"/>
      <c r="BU48" s="106"/>
      <c r="BV48" s="106"/>
      <c r="BW48" s="106"/>
      <c r="BX48" s="106"/>
      <c r="BY48" s="106"/>
      <c r="BZ48" s="106"/>
      <c r="CA48" s="106"/>
      <c r="CB48" s="106"/>
      <c r="CC48" s="106"/>
      <c r="CD48" s="106"/>
      <c r="CE48" s="106"/>
      <c r="CF48" s="106"/>
      <c r="CG48" s="106"/>
      <c r="CH48" s="106"/>
      <c r="CI48" s="106"/>
      <c r="CJ48" s="106"/>
      <c r="CK48" s="106"/>
      <c r="CL48" s="106"/>
      <c r="CM48" s="106"/>
      <c r="CN48" s="106"/>
      <c r="CO48" s="106"/>
      <c r="CP48" s="106"/>
      <c r="CQ48" s="106"/>
      <c r="CR48" s="106"/>
      <c r="CS48" s="106"/>
      <c r="CT48" s="106"/>
      <c r="CU48" s="106"/>
      <c r="CV48" s="106"/>
      <c r="CW48" s="106"/>
      <c r="CX48" s="106"/>
      <c r="CY48" s="106"/>
      <c r="CZ48" s="106"/>
      <c r="DA48" s="106"/>
      <c r="DB48" s="106"/>
      <c r="DC48" s="106"/>
      <c r="DD48" s="106"/>
      <c r="DE48" s="106"/>
      <c r="DF48" s="106"/>
      <c r="DG48" s="106"/>
      <c r="DH48" s="106"/>
      <c r="DI48" s="106"/>
      <c r="DJ48" s="106"/>
      <c r="DK48" s="106"/>
      <c r="DL48" s="106"/>
      <c r="DM48" s="106"/>
      <c r="DN48" s="106"/>
      <c r="DO48" s="106"/>
      <c r="DP48" s="106"/>
      <c r="DQ48" s="106"/>
      <c r="DR48" s="106"/>
      <c r="DS48" s="106"/>
      <c r="DT48" s="106"/>
    </row>
    <row r="49" spans="1:124" s="97" customFormat="1" ht="13.2">
      <c r="A49" s="506">
        <f>1+A46</f>
        <v>13</v>
      </c>
      <c r="B49" s="351" t="s">
        <v>266</v>
      </c>
      <c r="C49" s="484"/>
      <c r="D49" s="140"/>
      <c r="E49" s="418" t="s">
        <v>440</v>
      </c>
      <c r="F49" s="371">
        <v>0</v>
      </c>
      <c r="G49" s="371">
        <v>260</v>
      </c>
      <c r="H49" s="371">
        <f>41.25+16+45</f>
        <v>102.25</v>
      </c>
      <c r="I49" s="372">
        <f>70+63+48</f>
        <v>181</v>
      </c>
      <c r="J49" s="372">
        <v>0</v>
      </c>
      <c r="K49" s="372">
        <f>SUM(F49:J49)</f>
        <v>543.25</v>
      </c>
      <c r="L49" s="292" t="s">
        <v>272</v>
      </c>
      <c r="M49" s="322"/>
      <c r="N49" s="322"/>
      <c r="O49" s="322"/>
      <c r="P49" s="322">
        <f t="shared" si="0"/>
        <v>0</v>
      </c>
      <c r="Q49" s="322">
        <f t="shared" si="1"/>
        <v>0</v>
      </c>
      <c r="R49" s="361">
        <f>+K49*O49</f>
        <v>0</v>
      </c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6"/>
      <c r="BQ49" s="106"/>
      <c r="BR49" s="106"/>
      <c r="BS49" s="106"/>
      <c r="BT49" s="106"/>
      <c r="BU49" s="106"/>
      <c r="BV49" s="106"/>
      <c r="BW49" s="106"/>
      <c r="BX49" s="106"/>
      <c r="BY49" s="106"/>
      <c r="BZ49" s="106"/>
      <c r="CA49" s="106"/>
      <c r="CB49" s="106"/>
      <c r="CC49" s="106"/>
      <c r="CD49" s="106"/>
      <c r="CE49" s="106"/>
      <c r="CF49" s="106"/>
      <c r="CG49" s="106"/>
      <c r="CH49" s="106"/>
      <c r="CI49" s="106"/>
      <c r="CJ49" s="106"/>
      <c r="CK49" s="106"/>
      <c r="CL49" s="106"/>
      <c r="CM49" s="106"/>
      <c r="CN49" s="106"/>
      <c r="CO49" s="106"/>
      <c r="CP49" s="106"/>
      <c r="CQ49" s="106"/>
      <c r="CR49" s="106"/>
      <c r="CS49" s="106"/>
      <c r="CT49" s="106"/>
      <c r="CU49" s="106"/>
      <c r="CV49" s="106"/>
      <c r="CW49" s="106"/>
      <c r="CX49" s="106"/>
      <c r="CY49" s="106"/>
      <c r="CZ49" s="106"/>
      <c r="DA49" s="106"/>
      <c r="DB49" s="106"/>
      <c r="DC49" s="106"/>
      <c r="DD49" s="106"/>
      <c r="DE49" s="106"/>
      <c r="DF49" s="106"/>
      <c r="DG49" s="106"/>
      <c r="DH49" s="106"/>
      <c r="DI49" s="106"/>
      <c r="DJ49" s="106"/>
      <c r="DK49" s="106"/>
      <c r="DL49" s="106"/>
      <c r="DM49" s="106"/>
      <c r="DN49" s="106"/>
      <c r="DO49" s="106"/>
      <c r="DP49" s="106"/>
      <c r="DQ49" s="106"/>
      <c r="DR49" s="106"/>
      <c r="DS49" s="106"/>
      <c r="DT49" s="106"/>
    </row>
    <row r="50" spans="1:124" s="97" customFormat="1" ht="13.2">
      <c r="A50" s="505"/>
      <c r="B50" s="352" t="s">
        <v>1</v>
      </c>
      <c r="C50" s="484" t="s">
        <v>305</v>
      </c>
      <c r="D50" s="143"/>
      <c r="E50" s="141"/>
      <c r="F50" s="371"/>
      <c r="G50" s="371"/>
      <c r="H50" s="371"/>
      <c r="I50" s="372"/>
      <c r="J50" s="372"/>
      <c r="K50" s="372"/>
      <c r="L50" s="292"/>
      <c r="M50" s="322"/>
      <c r="N50" s="322"/>
      <c r="O50" s="142"/>
      <c r="P50" s="322"/>
      <c r="Q50" s="322"/>
      <c r="R50" s="141"/>
      <c r="S50" s="106"/>
      <c r="T50" s="106"/>
      <c r="U50" s="106"/>
      <c r="V50" s="106"/>
      <c r="W50" s="106"/>
      <c r="X50" s="106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  <c r="AR50" s="106"/>
      <c r="AS50" s="106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6"/>
      <c r="BE50" s="106"/>
      <c r="BF50" s="106"/>
      <c r="BG50" s="106"/>
      <c r="BH50" s="106"/>
      <c r="BI50" s="106"/>
      <c r="BJ50" s="106"/>
      <c r="BK50" s="106"/>
      <c r="BL50" s="106"/>
      <c r="BM50" s="106"/>
      <c r="BN50" s="106"/>
      <c r="BO50" s="106"/>
      <c r="BP50" s="106"/>
      <c r="BQ50" s="106"/>
      <c r="BR50" s="106"/>
      <c r="BS50" s="106"/>
      <c r="BT50" s="106"/>
      <c r="BU50" s="106"/>
      <c r="BV50" s="106"/>
      <c r="BW50" s="106"/>
      <c r="BX50" s="106"/>
      <c r="BY50" s="106"/>
      <c r="BZ50" s="106"/>
      <c r="CA50" s="106"/>
      <c r="CB50" s="106"/>
      <c r="CC50" s="106"/>
      <c r="CD50" s="106"/>
      <c r="CE50" s="106"/>
      <c r="CF50" s="106"/>
      <c r="CG50" s="106"/>
      <c r="CH50" s="106"/>
      <c r="CI50" s="106"/>
      <c r="CJ50" s="106"/>
      <c r="CK50" s="106"/>
      <c r="CL50" s="106"/>
      <c r="CM50" s="106"/>
      <c r="CN50" s="106"/>
      <c r="CO50" s="106"/>
      <c r="CP50" s="106"/>
      <c r="CQ50" s="106"/>
      <c r="CR50" s="106"/>
      <c r="CS50" s="106"/>
      <c r="CT50" s="106"/>
      <c r="CU50" s="106"/>
      <c r="CV50" s="106"/>
      <c r="CW50" s="106"/>
      <c r="CX50" s="106"/>
      <c r="CY50" s="106"/>
      <c r="CZ50" s="106"/>
      <c r="DA50" s="106"/>
      <c r="DB50" s="106"/>
      <c r="DC50" s="106"/>
      <c r="DD50" s="106"/>
      <c r="DE50" s="106"/>
      <c r="DF50" s="106"/>
      <c r="DG50" s="106"/>
      <c r="DH50" s="106"/>
      <c r="DI50" s="106"/>
      <c r="DJ50" s="106"/>
      <c r="DK50" s="106"/>
      <c r="DL50" s="106"/>
      <c r="DM50" s="106"/>
      <c r="DN50" s="106"/>
      <c r="DO50" s="106"/>
      <c r="DP50" s="106"/>
      <c r="DQ50" s="106"/>
      <c r="DR50" s="106"/>
      <c r="DS50" s="106"/>
      <c r="DT50" s="106"/>
    </row>
    <row r="51" spans="1:124" s="97" customFormat="1" ht="13.2">
      <c r="A51" s="505"/>
      <c r="B51" s="352" t="s">
        <v>1</v>
      </c>
      <c r="C51" s="484" t="s">
        <v>287</v>
      </c>
      <c r="D51" s="140"/>
      <c r="E51" s="141"/>
      <c r="F51" s="371"/>
      <c r="G51" s="371"/>
      <c r="H51" s="371"/>
      <c r="I51" s="372"/>
      <c r="J51" s="372"/>
      <c r="K51" s="372"/>
      <c r="L51" s="292"/>
      <c r="M51" s="322"/>
      <c r="N51" s="322"/>
      <c r="O51" s="142"/>
      <c r="P51" s="322"/>
      <c r="Q51" s="322"/>
      <c r="R51" s="141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  <c r="AR51" s="106"/>
      <c r="AS51" s="106"/>
      <c r="AT51" s="106"/>
      <c r="AU51" s="106"/>
      <c r="AV51" s="106"/>
      <c r="AW51" s="106"/>
      <c r="AX51" s="106"/>
      <c r="AY51" s="106"/>
      <c r="AZ51" s="106"/>
      <c r="BA51" s="106"/>
      <c r="BB51" s="106"/>
      <c r="BC51" s="106"/>
      <c r="BD51" s="106"/>
      <c r="BE51" s="106"/>
      <c r="BF51" s="106"/>
      <c r="BG51" s="106"/>
      <c r="BH51" s="106"/>
      <c r="BI51" s="106"/>
      <c r="BJ51" s="106"/>
      <c r="BK51" s="106"/>
      <c r="BL51" s="106"/>
      <c r="BM51" s="106"/>
      <c r="BN51" s="106"/>
      <c r="BO51" s="106"/>
      <c r="BP51" s="106"/>
      <c r="BQ51" s="106"/>
      <c r="BR51" s="106"/>
      <c r="BS51" s="106"/>
      <c r="BT51" s="106"/>
      <c r="BU51" s="106"/>
      <c r="BV51" s="106"/>
      <c r="BW51" s="106"/>
      <c r="BX51" s="106"/>
      <c r="BY51" s="106"/>
      <c r="BZ51" s="106"/>
      <c r="CA51" s="106"/>
      <c r="CB51" s="106"/>
      <c r="CC51" s="106"/>
      <c r="CD51" s="106"/>
      <c r="CE51" s="106"/>
      <c r="CF51" s="106"/>
      <c r="CG51" s="106"/>
      <c r="CH51" s="106"/>
      <c r="CI51" s="106"/>
      <c r="CJ51" s="106"/>
      <c r="CK51" s="106"/>
      <c r="CL51" s="106"/>
      <c r="CM51" s="106"/>
      <c r="CN51" s="106"/>
      <c r="CO51" s="106"/>
      <c r="CP51" s="106"/>
      <c r="CQ51" s="106"/>
      <c r="CR51" s="106"/>
      <c r="CS51" s="106"/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  <c r="DE51" s="106"/>
      <c r="DF51" s="106"/>
      <c r="DG51" s="106"/>
      <c r="DH51" s="106"/>
      <c r="DI51" s="106"/>
      <c r="DJ51" s="106"/>
      <c r="DK51" s="106"/>
      <c r="DL51" s="106"/>
      <c r="DM51" s="106"/>
      <c r="DN51" s="106"/>
      <c r="DO51" s="106"/>
      <c r="DP51" s="106"/>
      <c r="DQ51" s="106"/>
      <c r="DR51" s="106"/>
      <c r="DS51" s="106"/>
      <c r="DT51" s="106"/>
    </row>
    <row r="52" spans="1:124" s="97" customFormat="1" ht="13.2">
      <c r="A52" s="506">
        <v>14</v>
      </c>
      <c r="B52" s="351" t="s">
        <v>442</v>
      </c>
      <c r="C52" s="484"/>
      <c r="D52" s="140"/>
      <c r="E52" s="418" t="s">
        <v>445</v>
      </c>
      <c r="F52" s="371">
        <v>0</v>
      </c>
      <c r="G52" s="371">
        <v>120</v>
      </c>
      <c r="H52" s="371">
        <v>0</v>
      </c>
      <c r="I52" s="372">
        <v>0</v>
      </c>
      <c r="J52" s="372">
        <f>15.75+15.75+15.75+15.75+15.75+50</f>
        <v>128.75</v>
      </c>
      <c r="K52" s="372">
        <f>SUM(F52:J52)</f>
        <v>248.75</v>
      </c>
      <c r="L52" s="292" t="s">
        <v>272</v>
      </c>
      <c r="M52" s="322"/>
      <c r="N52" s="322"/>
      <c r="O52" s="322"/>
      <c r="P52" s="322">
        <f t="shared" si="0"/>
        <v>0</v>
      </c>
      <c r="Q52" s="322">
        <f t="shared" si="1"/>
        <v>0</v>
      </c>
      <c r="R52" s="361">
        <f>+K52*O52</f>
        <v>0</v>
      </c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6"/>
      <c r="BN52" s="106"/>
      <c r="BO52" s="106"/>
      <c r="BP52" s="106"/>
      <c r="BQ52" s="106"/>
      <c r="BR52" s="106"/>
      <c r="BS52" s="106"/>
      <c r="BT52" s="106"/>
      <c r="BU52" s="106"/>
      <c r="BV52" s="106"/>
      <c r="BW52" s="106"/>
      <c r="BX52" s="106"/>
      <c r="BY52" s="106"/>
      <c r="BZ52" s="106"/>
      <c r="CA52" s="106"/>
      <c r="CB52" s="106"/>
      <c r="CC52" s="106"/>
      <c r="CD52" s="106"/>
      <c r="CE52" s="106"/>
      <c r="CF52" s="106"/>
      <c r="CG52" s="106"/>
      <c r="CH52" s="106"/>
      <c r="CI52" s="106"/>
      <c r="CJ52" s="106"/>
      <c r="CK52" s="106"/>
      <c r="CL52" s="106"/>
      <c r="CM52" s="106"/>
      <c r="CN52" s="106"/>
      <c r="CO52" s="106"/>
      <c r="CP52" s="106"/>
      <c r="CQ52" s="106"/>
      <c r="CR52" s="106"/>
      <c r="CS52" s="106"/>
      <c r="CT52" s="106"/>
      <c r="CU52" s="106"/>
      <c r="CV52" s="106"/>
      <c r="CW52" s="106"/>
      <c r="CX52" s="106"/>
      <c r="CY52" s="106"/>
      <c r="CZ52" s="106"/>
      <c r="DA52" s="106"/>
      <c r="DB52" s="106"/>
      <c r="DC52" s="106"/>
      <c r="DD52" s="106"/>
      <c r="DE52" s="106"/>
      <c r="DF52" s="106"/>
      <c r="DG52" s="106"/>
      <c r="DH52" s="106"/>
      <c r="DI52" s="106"/>
      <c r="DJ52" s="106"/>
      <c r="DK52" s="106"/>
      <c r="DL52" s="106"/>
      <c r="DM52" s="106"/>
      <c r="DN52" s="106"/>
      <c r="DO52" s="106"/>
      <c r="DP52" s="106"/>
      <c r="DQ52" s="106"/>
      <c r="DR52" s="106"/>
      <c r="DS52" s="106"/>
      <c r="DT52" s="106"/>
    </row>
    <row r="53" spans="1:124" s="97" customFormat="1" ht="13.2">
      <c r="A53" s="505"/>
      <c r="B53" s="352" t="s">
        <v>1</v>
      </c>
      <c r="C53" s="484" t="s">
        <v>444</v>
      </c>
      <c r="D53" s="143"/>
      <c r="E53" s="141"/>
      <c r="F53" s="371"/>
      <c r="G53" s="371"/>
      <c r="H53" s="371"/>
      <c r="I53" s="372"/>
      <c r="J53" s="372"/>
      <c r="K53" s="372"/>
      <c r="L53" s="292"/>
      <c r="M53" s="322"/>
      <c r="N53" s="322"/>
      <c r="O53" s="142"/>
      <c r="P53" s="322"/>
      <c r="Q53" s="322"/>
      <c r="R53" s="141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  <c r="BO53" s="106"/>
      <c r="BP53" s="106"/>
      <c r="BQ53" s="106"/>
      <c r="BR53" s="106"/>
      <c r="BS53" s="106"/>
      <c r="BT53" s="106"/>
      <c r="BU53" s="106"/>
      <c r="BV53" s="106"/>
      <c r="BW53" s="106"/>
      <c r="BX53" s="106"/>
      <c r="BY53" s="106"/>
      <c r="BZ53" s="106"/>
      <c r="CA53" s="106"/>
      <c r="CB53" s="106"/>
      <c r="CC53" s="106"/>
      <c r="CD53" s="106"/>
      <c r="CE53" s="106"/>
      <c r="CF53" s="106"/>
      <c r="CG53" s="106"/>
      <c r="CH53" s="106"/>
      <c r="CI53" s="106"/>
      <c r="CJ53" s="106"/>
      <c r="CK53" s="106"/>
      <c r="CL53" s="106"/>
      <c r="CM53" s="106"/>
      <c r="CN53" s="106"/>
      <c r="CO53" s="106"/>
      <c r="CP53" s="106"/>
      <c r="CQ53" s="106"/>
      <c r="CR53" s="106"/>
      <c r="CS53" s="106"/>
      <c r="CT53" s="106"/>
      <c r="CU53" s="106"/>
      <c r="CV53" s="106"/>
      <c r="CW53" s="106"/>
      <c r="CX53" s="106"/>
      <c r="CY53" s="106"/>
      <c r="CZ53" s="106"/>
      <c r="DA53" s="106"/>
      <c r="DB53" s="106"/>
      <c r="DC53" s="106"/>
      <c r="DD53" s="106"/>
      <c r="DE53" s="106"/>
      <c r="DF53" s="106"/>
      <c r="DG53" s="106"/>
      <c r="DH53" s="106"/>
      <c r="DI53" s="106"/>
      <c r="DJ53" s="106"/>
      <c r="DK53" s="106"/>
      <c r="DL53" s="106"/>
      <c r="DM53" s="106"/>
      <c r="DN53" s="106"/>
      <c r="DO53" s="106"/>
      <c r="DP53" s="106"/>
      <c r="DQ53" s="106"/>
      <c r="DR53" s="106"/>
      <c r="DS53" s="106"/>
      <c r="DT53" s="106"/>
    </row>
    <row r="54" spans="1:124" s="97" customFormat="1" ht="13.2">
      <c r="A54" s="505"/>
      <c r="B54" s="352" t="s">
        <v>1</v>
      </c>
      <c r="C54" s="484" t="s">
        <v>285</v>
      </c>
      <c r="D54" s="140"/>
      <c r="E54" s="141"/>
      <c r="F54" s="371"/>
      <c r="G54" s="371"/>
      <c r="H54" s="371"/>
      <c r="I54" s="372"/>
      <c r="J54" s="372"/>
      <c r="K54" s="372"/>
      <c r="L54" s="292"/>
      <c r="M54" s="322"/>
      <c r="N54" s="322"/>
      <c r="O54" s="142"/>
      <c r="P54" s="322"/>
      <c r="Q54" s="322"/>
      <c r="R54" s="141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O54" s="106"/>
      <c r="BP54" s="106"/>
      <c r="BQ54" s="106"/>
      <c r="BR54" s="106"/>
      <c r="BS54" s="106"/>
      <c r="BT54" s="106"/>
      <c r="BU54" s="106"/>
      <c r="BV54" s="106"/>
      <c r="BW54" s="106"/>
      <c r="BX54" s="106"/>
      <c r="BY54" s="106"/>
      <c r="BZ54" s="106"/>
      <c r="CA54" s="106"/>
      <c r="CB54" s="106"/>
      <c r="CC54" s="106"/>
      <c r="CD54" s="106"/>
      <c r="CE54" s="106"/>
      <c r="CF54" s="106"/>
      <c r="CG54" s="106"/>
      <c r="CH54" s="106"/>
      <c r="CI54" s="106"/>
      <c r="CJ54" s="106"/>
      <c r="CK54" s="106"/>
      <c r="CL54" s="106"/>
      <c r="CM54" s="106"/>
      <c r="CN54" s="106"/>
      <c r="CO54" s="106"/>
      <c r="CP54" s="106"/>
      <c r="CQ54" s="106"/>
      <c r="CR54" s="106"/>
      <c r="CS54" s="106"/>
      <c r="CT54" s="106"/>
      <c r="CU54" s="106"/>
      <c r="CV54" s="106"/>
      <c r="CW54" s="106"/>
      <c r="CX54" s="106"/>
      <c r="CY54" s="106"/>
      <c r="CZ54" s="106"/>
      <c r="DA54" s="106"/>
      <c r="DB54" s="106"/>
      <c r="DC54" s="106"/>
      <c r="DD54" s="106"/>
      <c r="DE54" s="106"/>
      <c r="DF54" s="106"/>
      <c r="DG54" s="106"/>
      <c r="DH54" s="106"/>
      <c r="DI54" s="106"/>
      <c r="DJ54" s="106"/>
      <c r="DK54" s="106"/>
      <c r="DL54" s="106"/>
      <c r="DM54" s="106"/>
      <c r="DN54" s="106"/>
      <c r="DO54" s="106"/>
      <c r="DP54" s="106"/>
      <c r="DQ54" s="106"/>
      <c r="DR54" s="106"/>
      <c r="DS54" s="106"/>
      <c r="DT54" s="106"/>
    </row>
    <row r="55" spans="1:124" s="97" customFormat="1" ht="13.2">
      <c r="A55" s="506">
        <f>1+A52</f>
        <v>15</v>
      </c>
      <c r="B55" s="351" t="s">
        <v>443</v>
      </c>
      <c r="C55" s="484"/>
      <c r="D55" s="140"/>
      <c r="E55" s="418" t="s">
        <v>446</v>
      </c>
      <c r="F55" s="371">
        <v>0</v>
      </c>
      <c r="G55" s="371">
        <f>16.6+36.75+16.5</f>
        <v>69.849999999999994</v>
      </c>
      <c r="H55" s="371">
        <v>0</v>
      </c>
      <c r="I55" s="372">
        <v>0</v>
      </c>
      <c r="J55" s="372">
        <v>0</v>
      </c>
      <c r="K55" s="372">
        <f>SUM(F55:J55)</f>
        <v>69.849999999999994</v>
      </c>
      <c r="L55" s="292" t="s">
        <v>272</v>
      </c>
      <c r="M55" s="322"/>
      <c r="N55" s="322"/>
      <c r="O55" s="322"/>
      <c r="P55" s="322">
        <f t="shared" si="0"/>
        <v>0</v>
      </c>
      <c r="Q55" s="322">
        <f t="shared" si="1"/>
        <v>0</v>
      </c>
      <c r="R55" s="361">
        <f>+K55*O55</f>
        <v>0</v>
      </c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O55" s="106"/>
      <c r="BP55" s="106"/>
      <c r="BQ55" s="106"/>
      <c r="BR55" s="106"/>
      <c r="BS55" s="106"/>
      <c r="BT55" s="106"/>
      <c r="BU55" s="106"/>
      <c r="BV55" s="106"/>
      <c r="BW55" s="106"/>
      <c r="BX55" s="106"/>
      <c r="BY55" s="106"/>
      <c r="BZ55" s="106"/>
      <c r="CA55" s="106"/>
      <c r="CB55" s="106"/>
      <c r="CC55" s="106"/>
      <c r="CD55" s="106"/>
      <c r="CE55" s="106"/>
      <c r="CF55" s="106"/>
      <c r="CG55" s="106"/>
      <c r="CH55" s="106"/>
      <c r="CI55" s="106"/>
      <c r="CJ55" s="106"/>
      <c r="CK55" s="106"/>
      <c r="CL55" s="106"/>
      <c r="CM55" s="106"/>
      <c r="CN55" s="106"/>
      <c r="CO55" s="106"/>
      <c r="CP55" s="106"/>
      <c r="CQ55" s="106"/>
      <c r="CR55" s="106"/>
      <c r="CS55" s="106"/>
      <c r="CT55" s="106"/>
      <c r="CU55" s="106"/>
      <c r="CV55" s="106"/>
      <c r="CW55" s="106"/>
      <c r="CX55" s="106"/>
      <c r="CY55" s="106"/>
      <c r="CZ55" s="106"/>
      <c r="DA55" s="106"/>
      <c r="DB55" s="106"/>
      <c r="DC55" s="106"/>
      <c r="DD55" s="106"/>
      <c r="DE55" s="106"/>
      <c r="DF55" s="106"/>
      <c r="DG55" s="106"/>
      <c r="DH55" s="106"/>
      <c r="DI55" s="106"/>
      <c r="DJ55" s="106"/>
      <c r="DK55" s="106"/>
      <c r="DL55" s="106"/>
      <c r="DM55" s="106"/>
      <c r="DN55" s="106"/>
      <c r="DO55" s="106"/>
      <c r="DP55" s="106"/>
      <c r="DQ55" s="106"/>
      <c r="DR55" s="106"/>
      <c r="DS55" s="106"/>
      <c r="DT55" s="106"/>
    </row>
    <row r="56" spans="1:124" s="97" customFormat="1" ht="13.2">
      <c r="A56" s="505"/>
      <c r="B56" s="352" t="s">
        <v>1</v>
      </c>
      <c r="C56" s="484" t="s">
        <v>444</v>
      </c>
      <c r="D56" s="143"/>
      <c r="E56" s="141"/>
      <c r="F56" s="371"/>
      <c r="G56" s="371"/>
      <c r="H56" s="371"/>
      <c r="I56" s="372"/>
      <c r="J56" s="372"/>
      <c r="K56" s="372"/>
      <c r="L56" s="292"/>
      <c r="M56" s="322"/>
      <c r="N56" s="322"/>
      <c r="O56" s="142"/>
      <c r="P56" s="322"/>
      <c r="Q56" s="322"/>
      <c r="R56" s="141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  <c r="AX56" s="106"/>
      <c r="AY56" s="106"/>
      <c r="AZ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O56" s="106"/>
      <c r="BP56" s="106"/>
      <c r="BQ56" s="106"/>
      <c r="BR56" s="106"/>
      <c r="BS56" s="106"/>
      <c r="BT56" s="106"/>
      <c r="BU56" s="106"/>
      <c r="BV56" s="106"/>
      <c r="BW56" s="106"/>
      <c r="BX56" s="106"/>
      <c r="BY56" s="106"/>
      <c r="BZ56" s="106"/>
      <c r="CA56" s="106"/>
      <c r="CB56" s="106"/>
      <c r="CC56" s="106"/>
      <c r="CD56" s="106"/>
      <c r="CE56" s="106"/>
      <c r="CF56" s="106"/>
      <c r="CG56" s="106"/>
      <c r="CH56" s="106"/>
      <c r="CI56" s="106"/>
      <c r="CJ56" s="106"/>
      <c r="CK56" s="106"/>
      <c r="CL56" s="106"/>
      <c r="CM56" s="106"/>
      <c r="CN56" s="106"/>
      <c r="CO56" s="106"/>
      <c r="CP56" s="106"/>
      <c r="CQ56" s="106"/>
      <c r="CR56" s="106"/>
      <c r="CS56" s="106"/>
      <c r="CT56" s="106"/>
      <c r="CU56" s="106"/>
      <c r="CV56" s="106"/>
      <c r="CW56" s="106"/>
      <c r="CX56" s="106"/>
      <c r="CY56" s="106"/>
      <c r="CZ56" s="106"/>
      <c r="DA56" s="106"/>
      <c r="DB56" s="106"/>
      <c r="DC56" s="106"/>
      <c r="DD56" s="106"/>
      <c r="DE56" s="106"/>
      <c r="DF56" s="106"/>
      <c r="DG56" s="106"/>
      <c r="DH56" s="106"/>
      <c r="DI56" s="106"/>
      <c r="DJ56" s="106"/>
      <c r="DK56" s="106"/>
      <c r="DL56" s="106"/>
      <c r="DM56" s="106"/>
      <c r="DN56" s="106"/>
      <c r="DO56" s="106"/>
      <c r="DP56" s="106"/>
      <c r="DQ56" s="106"/>
      <c r="DR56" s="106"/>
      <c r="DS56" s="106"/>
      <c r="DT56" s="106"/>
    </row>
    <row r="57" spans="1:124" s="97" customFormat="1" ht="13.2">
      <c r="A57" s="505"/>
      <c r="B57" s="352" t="s">
        <v>1</v>
      </c>
      <c r="C57" s="484" t="s">
        <v>286</v>
      </c>
      <c r="D57" s="140"/>
      <c r="E57" s="141"/>
      <c r="F57" s="371"/>
      <c r="G57" s="371"/>
      <c r="H57" s="371"/>
      <c r="I57" s="372"/>
      <c r="J57" s="372"/>
      <c r="K57" s="372"/>
      <c r="L57" s="292"/>
      <c r="M57" s="322"/>
      <c r="N57" s="322"/>
      <c r="O57" s="142"/>
      <c r="P57" s="322"/>
      <c r="Q57" s="322"/>
      <c r="R57" s="141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  <c r="AX57" s="106"/>
      <c r="AY57" s="106"/>
      <c r="AZ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  <c r="BM57" s="106"/>
      <c r="BN57" s="106"/>
      <c r="BO57" s="106"/>
      <c r="BP57" s="106"/>
      <c r="BQ57" s="106"/>
      <c r="BR57" s="106"/>
      <c r="BS57" s="106"/>
      <c r="BT57" s="106"/>
      <c r="BU57" s="106"/>
      <c r="BV57" s="106"/>
      <c r="BW57" s="106"/>
      <c r="BX57" s="106"/>
      <c r="BY57" s="106"/>
      <c r="BZ57" s="106"/>
      <c r="CA57" s="106"/>
      <c r="CB57" s="106"/>
      <c r="CC57" s="106"/>
      <c r="CD57" s="106"/>
      <c r="CE57" s="106"/>
      <c r="CF57" s="106"/>
      <c r="CG57" s="106"/>
      <c r="CH57" s="106"/>
      <c r="CI57" s="106"/>
      <c r="CJ57" s="106"/>
      <c r="CK57" s="106"/>
      <c r="CL57" s="106"/>
      <c r="CM57" s="106"/>
      <c r="CN57" s="106"/>
      <c r="CO57" s="106"/>
      <c r="CP57" s="106"/>
      <c r="CQ57" s="106"/>
      <c r="CR57" s="106"/>
      <c r="CS57" s="106"/>
      <c r="CT57" s="106"/>
      <c r="CU57" s="106"/>
      <c r="CV57" s="106"/>
      <c r="CW57" s="106"/>
      <c r="CX57" s="106"/>
      <c r="CY57" s="106"/>
      <c r="CZ57" s="106"/>
      <c r="DA57" s="106"/>
      <c r="DB57" s="106"/>
      <c r="DC57" s="106"/>
      <c r="DD57" s="106"/>
      <c r="DE57" s="106"/>
      <c r="DF57" s="106"/>
      <c r="DG57" s="106"/>
      <c r="DH57" s="106"/>
      <c r="DI57" s="106"/>
      <c r="DJ57" s="106"/>
      <c r="DK57" s="106"/>
      <c r="DL57" s="106"/>
      <c r="DM57" s="106"/>
      <c r="DN57" s="106"/>
      <c r="DO57" s="106"/>
      <c r="DP57" s="106"/>
      <c r="DQ57" s="106"/>
      <c r="DR57" s="106"/>
      <c r="DS57" s="106"/>
      <c r="DT57" s="106"/>
    </row>
    <row r="58" spans="1:124" s="97" customFormat="1" ht="13.2">
      <c r="A58" s="506">
        <v>16</v>
      </c>
      <c r="B58" s="351" t="s">
        <v>267</v>
      </c>
      <c r="C58" s="484"/>
      <c r="D58" s="140"/>
      <c r="E58" s="419" t="s">
        <v>158</v>
      </c>
      <c r="F58" s="371">
        <v>0</v>
      </c>
      <c r="G58" s="371">
        <v>12</v>
      </c>
      <c r="H58" s="371">
        <v>23</v>
      </c>
      <c r="I58" s="372">
        <v>12.5</v>
      </c>
      <c r="J58" s="372">
        <v>11.25</v>
      </c>
      <c r="K58" s="372">
        <f>SUM(F58:J58)</f>
        <v>58.75</v>
      </c>
      <c r="L58" s="292" t="s">
        <v>272</v>
      </c>
      <c r="M58" s="322"/>
      <c r="N58" s="322"/>
      <c r="O58" s="322"/>
      <c r="P58" s="322">
        <f t="shared" si="0"/>
        <v>0</v>
      </c>
      <c r="Q58" s="322">
        <f t="shared" si="1"/>
        <v>0</v>
      </c>
      <c r="R58" s="361">
        <f>+K58*O58</f>
        <v>0</v>
      </c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6"/>
      <c r="AU58" s="106"/>
      <c r="AV58" s="106"/>
      <c r="AW58" s="106"/>
      <c r="AX58" s="106"/>
      <c r="AY58" s="106"/>
      <c r="AZ58" s="106"/>
      <c r="BA58" s="106"/>
      <c r="BB58" s="106"/>
      <c r="BC58" s="106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6"/>
      <c r="BR58" s="106"/>
      <c r="BS58" s="106"/>
      <c r="BT58" s="106"/>
      <c r="BU58" s="106"/>
      <c r="BV58" s="106"/>
      <c r="BW58" s="106"/>
      <c r="BX58" s="106"/>
      <c r="BY58" s="106"/>
      <c r="BZ58" s="106"/>
      <c r="CA58" s="106"/>
      <c r="CB58" s="106"/>
      <c r="CC58" s="106"/>
      <c r="CD58" s="106"/>
      <c r="CE58" s="106"/>
      <c r="CF58" s="106"/>
      <c r="CG58" s="106"/>
      <c r="CH58" s="106"/>
      <c r="CI58" s="106"/>
      <c r="CJ58" s="106"/>
      <c r="CK58" s="106"/>
      <c r="CL58" s="106"/>
      <c r="CM58" s="106"/>
      <c r="CN58" s="106"/>
      <c r="CO58" s="106"/>
      <c r="CP58" s="106"/>
      <c r="CQ58" s="106"/>
      <c r="CR58" s="106"/>
      <c r="CS58" s="106"/>
      <c r="CT58" s="106"/>
      <c r="CU58" s="106"/>
      <c r="CV58" s="106"/>
      <c r="CW58" s="106"/>
      <c r="CX58" s="106"/>
      <c r="CY58" s="106"/>
      <c r="CZ58" s="106"/>
      <c r="DA58" s="106"/>
      <c r="DB58" s="106"/>
      <c r="DC58" s="106"/>
      <c r="DD58" s="106"/>
      <c r="DE58" s="106"/>
      <c r="DF58" s="106"/>
      <c r="DG58" s="106"/>
      <c r="DH58" s="106"/>
      <c r="DI58" s="106"/>
      <c r="DJ58" s="106"/>
      <c r="DK58" s="106"/>
      <c r="DL58" s="106"/>
      <c r="DM58" s="106"/>
      <c r="DN58" s="106"/>
      <c r="DO58" s="106"/>
      <c r="DP58" s="106"/>
      <c r="DQ58" s="106"/>
      <c r="DR58" s="106"/>
      <c r="DS58" s="106"/>
      <c r="DT58" s="106"/>
    </row>
    <row r="59" spans="1:124" s="97" customFormat="1" ht="13.2">
      <c r="A59" s="505"/>
      <c r="B59" s="352" t="s">
        <v>1</v>
      </c>
      <c r="C59" s="484" t="s">
        <v>306</v>
      </c>
      <c r="D59" s="143"/>
      <c r="E59" s="141"/>
      <c r="F59" s="371"/>
      <c r="G59" s="371"/>
      <c r="H59" s="371"/>
      <c r="I59" s="372"/>
      <c r="J59" s="372"/>
      <c r="K59" s="372"/>
      <c r="L59" s="292"/>
      <c r="M59" s="322"/>
      <c r="N59" s="322"/>
      <c r="O59" s="142"/>
      <c r="P59" s="322"/>
      <c r="Q59" s="322"/>
      <c r="R59" s="141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  <c r="AU59" s="106"/>
      <c r="AV59" s="106"/>
      <c r="AW59" s="106"/>
      <c r="AX59" s="106"/>
      <c r="AY59" s="106"/>
      <c r="AZ59" s="106"/>
      <c r="BA59" s="106"/>
      <c r="BB59" s="106"/>
      <c r="BC59" s="106"/>
      <c r="BD59" s="106"/>
      <c r="BE59" s="106"/>
      <c r="BF59" s="106"/>
      <c r="BG59" s="106"/>
      <c r="BH59" s="106"/>
      <c r="BI59" s="106"/>
      <c r="BJ59" s="106"/>
      <c r="BK59" s="106"/>
      <c r="BL59" s="106"/>
      <c r="BM59" s="106"/>
      <c r="BN59" s="106"/>
      <c r="BO59" s="106"/>
      <c r="BP59" s="106"/>
      <c r="BQ59" s="106"/>
      <c r="BR59" s="106"/>
      <c r="BS59" s="106"/>
      <c r="BT59" s="106"/>
      <c r="BU59" s="106"/>
      <c r="BV59" s="106"/>
      <c r="BW59" s="106"/>
      <c r="BX59" s="106"/>
      <c r="BY59" s="106"/>
      <c r="BZ59" s="106"/>
      <c r="CA59" s="106"/>
      <c r="CB59" s="106"/>
      <c r="CC59" s="106"/>
      <c r="CD59" s="106"/>
      <c r="CE59" s="106"/>
      <c r="CF59" s="106"/>
      <c r="CG59" s="106"/>
      <c r="CH59" s="106"/>
      <c r="CI59" s="106"/>
      <c r="CJ59" s="106"/>
      <c r="CK59" s="106"/>
      <c r="CL59" s="106"/>
      <c r="CM59" s="106"/>
      <c r="CN59" s="106"/>
      <c r="CO59" s="106"/>
      <c r="CP59" s="106"/>
      <c r="CQ59" s="106"/>
      <c r="CR59" s="106"/>
      <c r="CS59" s="106"/>
      <c r="CT59" s="106"/>
      <c r="CU59" s="106"/>
      <c r="CV59" s="106"/>
      <c r="CW59" s="106"/>
      <c r="CX59" s="106"/>
      <c r="CY59" s="106"/>
      <c r="CZ59" s="106"/>
      <c r="DA59" s="106"/>
      <c r="DB59" s="106"/>
      <c r="DC59" s="106"/>
      <c r="DD59" s="106"/>
      <c r="DE59" s="106"/>
      <c r="DF59" s="106"/>
      <c r="DG59" s="106"/>
      <c r="DH59" s="106"/>
      <c r="DI59" s="106"/>
      <c r="DJ59" s="106"/>
      <c r="DK59" s="106"/>
      <c r="DL59" s="106"/>
      <c r="DM59" s="106"/>
      <c r="DN59" s="106"/>
      <c r="DO59" s="106"/>
      <c r="DP59" s="106"/>
      <c r="DQ59" s="106"/>
      <c r="DR59" s="106"/>
      <c r="DS59" s="106"/>
      <c r="DT59" s="106"/>
    </row>
    <row r="60" spans="1:124" s="97" customFormat="1" ht="13.2">
      <c r="A60" s="505"/>
      <c r="B60" s="352" t="s">
        <v>1</v>
      </c>
      <c r="C60" s="484" t="s">
        <v>288</v>
      </c>
      <c r="D60" s="140"/>
      <c r="E60" s="141"/>
      <c r="F60" s="371"/>
      <c r="G60" s="371"/>
      <c r="H60" s="371"/>
      <c r="I60" s="372"/>
      <c r="J60" s="372"/>
      <c r="K60" s="372"/>
      <c r="L60" s="292"/>
      <c r="M60" s="322"/>
      <c r="N60" s="322"/>
      <c r="O60" s="142"/>
      <c r="P60" s="322"/>
      <c r="Q60" s="322"/>
      <c r="R60" s="141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106"/>
      <c r="BS60" s="106"/>
      <c r="BT60" s="106"/>
      <c r="BU60" s="106"/>
      <c r="BV60" s="106"/>
      <c r="BW60" s="106"/>
      <c r="BX60" s="106"/>
      <c r="BY60" s="106"/>
      <c r="BZ60" s="106"/>
      <c r="CA60" s="106"/>
      <c r="CB60" s="106"/>
      <c r="CC60" s="106"/>
      <c r="CD60" s="106"/>
      <c r="CE60" s="106"/>
      <c r="CF60" s="106"/>
      <c r="CG60" s="106"/>
      <c r="CH60" s="106"/>
      <c r="CI60" s="106"/>
      <c r="CJ60" s="106"/>
      <c r="CK60" s="106"/>
      <c r="CL60" s="106"/>
      <c r="CM60" s="106"/>
      <c r="CN60" s="106"/>
      <c r="CO60" s="106"/>
      <c r="CP60" s="106"/>
      <c r="CQ60" s="106"/>
      <c r="CR60" s="106"/>
      <c r="CS60" s="106"/>
      <c r="CT60" s="106"/>
      <c r="CU60" s="106"/>
      <c r="CV60" s="106"/>
      <c r="CW60" s="106"/>
      <c r="CX60" s="106"/>
      <c r="CY60" s="106"/>
      <c r="CZ60" s="106"/>
      <c r="DA60" s="106"/>
      <c r="DB60" s="106"/>
      <c r="DC60" s="106"/>
      <c r="DD60" s="106"/>
      <c r="DE60" s="106"/>
      <c r="DF60" s="106"/>
      <c r="DG60" s="106"/>
      <c r="DH60" s="106"/>
      <c r="DI60" s="106"/>
      <c r="DJ60" s="106"/>
      <c r="DK60" s="106"/>
      <c r="DL60" s="106"/>
      <c r="DM60" s="106"/>
      <c r="DN60" s="106"/>
      <c r="DO60" s="106"/>
      <c r="DP60" s="106"/>
      <c r="DQ60" s="106"/>
      <c r="DR60" s="106"/>
      <c r="DS60" s="106"/>
      <c r="DT60" s="106"/>
    </row>
    <row r="61" spans="1:124" s="97" customFormat="1" ht="13.2">
      <c r="A61" s="506">
        <f>1+A58</f>
        <v>17</v>
      </c>
      <c r="B61" s="351" t="s">
        <v>452</v>
      </c>
      <c r="C61" s="484"/>
      <c r="D61" s="140"/>
      <c r="E61" s="420" t="s">
        <v>454</v>
      </c>
      <c r="F61" s="371">
        <v>0</v>
      </c>
      <c r="G61" s="371">
        <v>0</v>
      </c>
      <c r="H61" s="371">
        <v>0</v>
      </c>
      <c r="I61" s="372">
        <v>84</v>
      </c>
      <c r="J61" s="372">
        <v>126</v>
      </c>
      <c r="K61" s="372">
        <f>SUM(F61:J61)</f>
        <v>210</v>
      </c>
      <c r="L61" s="292" t="s">
        <v>272</v>
      </c>
      <c r="M61" s="322"/>
      <c r="N61" s="322"/>
      <c r="O61" s="322"/>
      <c r="P61" s="322">
        <f t="shared" si="0"/>
        <v>0</v>
      </c>
      <c r="Q61" s="322">
        <f t="shared" si="1"/>
        <v>0</v>
      </c>
      <c r="R61" s="361">
        <f>+K61*O61</f>
        <v>0</v>
      </c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  <c r="AU61" s="106"/>
      <c r="AV61" s="106"/>
      <c r="AW61" s="106"/>
      <c r="AX61" s="106"/>
      <c r="AY61" s="106"/>
      <c r="AZ61" s="106"/>
      <c r="BA61" s="106"/>
      <c r="BB61" s="106"/>
      <c r="BC61" s="106"/>
      <c r="BD61" s="106"/>
      <c r="BE61" s="106"/>
      <c r="BF61" s="106"/>
      <c r="BG61" s="106"/>
      <c r="BH61" s="106"/>
      <c r="BI61" s="106"/>
      <c r="BJ61" s="106"/>
      <c r="BK61" s="106"/>
      <c r="BL61" s="106"/>
      <c r="BM61" s="106"/>
      <c r="BN61" s="106"/>
      <c r="BO61" s="106"/>
      <c r="BP61" s="106"/>
      <c r="BQ61" s="106"/>
      <c r="BR61" s="106"/>
      <c r="BS61" s="106"/>
      <c r="BT61" s="106"/>
      <c r="BU61" s="106"/>
      <c r="BV61" s="106"/>
      <c r="BW61" s="106"/>
      <c r="BX61" s="106"/>
      <c r="BY61" s="106"/>
      <c r="BZ61" s="106"/>
      <c r="CA61" s="106"/>
      <c r="CB61" s="106"/>
      <c r="CC61" s="106"/>
      <c r="CD61" s="106"/>
      <c r="CE61" s="106"/>
      <c r="CF61" s="106"/>
      <c r="CG61" s="106"/>
      <c r="CH61" s="106"/>
      <c r="CI61" s="106"/>
      <c r="CJ61" s="106"/>
      <c r="CK61" s="106"/>
      <c r="CL61" s="106"/>
      <c r="CM61" s="106"/>
      <c r="CN61" s="106"/>
      <c r="CO61" s="106"/>
      <c r="CP61" s="106"/>
      <c r="CQ61" s="106"/>
      <c r="CR61" s="106"/>
      <c r="CS61" s="106"/>
      <c r="CT61" s="106"/>
      <c r="CU61" s="106"/>
      <c r="CV61" s="106"/>
      <c r="CW61" s="106"/>
      <c r="CX61" s="106"/>
      <c r="CY61" s="106"/>
      <c r="CZ61" s="106"/>
      <c r="DA61" s="106"/>
      <c r="DB61" s="106"/>
      <c r="DC61" s="106"/>
      <c r="DD61" s="106"/>
      <c r="DE61" s="106"/>
      <c r="DF61" s="106"/>
      <c r="DG61" s="106"/>
      <c r="DH61" s="106"/>
      <c r="DI61" s="106"/>
      <c r="DJ61" s="106"/>
      <c r="DK61" s="106"/>
      <c r="DL61" s="106"/>
      <c r="DM61" s="106"/>
      <c r="DN61" s="106"/>
      <c r="DO61" s="106"/>
      <c r="DP61" s="106"/>
      <c r="DQ61" s="106"/>
      <c r="DR61" s="106"/>
      <c r="DS61" s="106"/>
      <c r="DT61" s="106"/>
    </row>
    <row r="62" spans="1:124" s="97" customFormat="1" ht="13.2">
      <c r="A62" s="505"/>
      <c r="B62" s="352" t="s">
        <v>1</v>
      </c>
      <c r="C62" s="484" t="s">
        <v>453</v>
      </c>
      <c r="D62" s="143"/>
      <c r="E62" s="141"/>
      <c r="F62" s="371"/>
      <c r="G62" s="371"/>
      <c r="H62" s="371"/>
      <c r="I62" s="372"/>
      <c r="J62" s="372"/>
      <c r="K62" s="372"/>
      <c r="L62" s="292"/>
      <c r="M62" s="322"/>
      <c r="N62" s="322"/>
      <c r="O62" s="142"/>
      <c r="P62" s="322"/>
      <c r="Q62" s="322"/>
      <c r="R62" s="141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106"/>
      <c r="BB62" s="106"/>
      <c r="BC62" s="106"/>
      <c r="BD62" s="106"/>
      <c r="BE62" s="106"/>
      <c r="BF62" s="106"/>
      <c r="BG62" s="106"/>
      <c r="BH62" s="106"/>
      <c r="BI62" s="106"/>
      <c r="BJ62" s="106"/>
      <c r="BK62" s="106"/>
      <c r="BL62" s="106"/>
      <c r="BM62" s="106"/>
      <c r="BN62" s="106"/>
      <c r="BO62" s="106"/>
      <c r="BP62" s="106"/>
      <c r="BQ62" s="106"/>
      <c r="BR62" s="106"/>
      <c r="BS62" s="106"/>
      <c r="BT62" s="106"/>
      <c r="BU62" s="106"/>
      <c r="BV62" s="106"/>
      <c r="BW62" s="106"/>
      <c r="BX62" s="106"/>
      <c r="BY62" s="106"/>
      <c r="BZ62" s="106"/>
      <c r="CA62" s="106"/>
      <c r="CB62" s="106"/>
      <c r="CC62" s="106"/>
      <c r="CD62" s="106"/>
      <c r="CE62" s="106"/>
      <c r="CF62" s="106"/>
      <c r="CG62" s="106"/>
      <c r="CH62" s="106"/>
      <c r="CI62" s="106"/>
      <c r="CJ62" s="106"/>
      <c r="CK62" s="106"/>
      <c r="CL62" s="106"/>
      <c r="CM62" s="106"/>
      <c r="CN62" s="106"/>
      <c r="CO62" s="106"/>
      <c r="CP62" s="106"/>
      <c r="CQ62" s="106"/>
      <c r="CR62" s="106"/>
      <c r="CS62" s="106"/>
      <c r="CT62" s="106"/>
      <c r="CU62" s="106"/>
      <c r="CV62" s="106"/>
      <c r="CW62" s="106"/>
      <c r="CX62" s="106"/>
      <c r="CY62" s="106"/>
      <c r="CZ62" s="106"/>
      <c r="DA62" s="106"/>
      <c r="DB62" s="106"/>
      <c r="DC62" s="106"/>
      <c r="DD62" s="106"/>
      <c r="DE62" s="106"/>
      <c r="DF62" s="106"/>
      <c r="DG62" s="106"/>
      <c r="DH62" s="106"/>
      <c r="DI62" s="106"/>
      <c r="DJ62" s="106"/>
      <c r="DK62" s="106"/>
      <c r="DL62" s="106"/>
      <c r="DM62" s="106"/>
      <c r="DN62" s="106"/>
      <c r="DO62" s="106"/>
      <c r="DP62" s="106"/>
      <c r="DQ62" s="106"/>
      <c r="DR62" s="106"/>
      <c r="DS62" s="106"/>
      <c r="DT62" s="106"/>
    </row>
    <row r="63" spans="1:124" s="97" customFormat="1" ht="13.2">
      <c r="A63" s="505"/>
      <c r="B63" s="352" t="s">
        <v>1</v>
      </c>
      <c r="C63" s="484" t="s">
        <v>427</v>
      </c>
      <c r="D63" s="140"/>
      <c r="E63" s="141"/>
      <c r="F63" s="371"/>
      <c r="G63" s="371"/>
      <c r="H63" s="371"/>
      <c r="I63" s="372"/>
      <c r="J63" s="372"/>
      <c r="K63" s="372"/>
      <c r="L63" s="292"/>
      <c r="M63" s="322"/>
      <c r="N63" s="322"/>
      <c r="O63" s="142"/>
      <c r="P63" s="322"/>
      <c r="Q63" s="322"/>
      <c r="R63" s="141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6"/>
      <c r="AY63" s="106"/>
      <c r="AZ63" s="106"/>
      <c r="BA63" s="106"/>
      <c r="BB63" s="106"/>
      <c r="BC63" s="106"/>
      <c r="BD63" s="106"/>
      <c r="BE63" s="106"/>
      <c r="BF63" s="106"/>
      <c r="BG63" s="106"/>
      <c r="BH63" s="106"/>
      <c r="BI63" s="106"/>
      <c r="BJ63" s="106"/>
      <c r="BK63" s="106"/>
      <c r="BL63" s="106"/>
      <c r="BM63" s="106"/>
      <c r="BN63" s="106"/>
      <c r="BO63" s="106"/>
      <c r="BP63" s="106"/>
      <c r="BQ63" s="106"/>
      <c r="BR63" s="106"/>
      <c r="BS63" s="106"/>
      <c r="BT63" s="106"/>
      <c r="BU63" s="106"/>
      <c r="BV63" s="106"/>
      <c r="BW63" s="106"/>
      <c r="BX63" s="106"/>
      <c r="BY63" s="106"/>
      <c r="BZ63" s="106"/>
      <c r="CA63" s="106"/>
      <c r="CB63" s="106"/>
      <c r="CC63" s="106"/>
      <c r="CD63" s="106"/>
      <c r="CE63" s="106"/>
      <c r="CF63" s="106"/>
      <c r="CG63" s="106"/>
      <c r="CH63" s="106"/>
      <c r="CI63" s="106"/>
      <c r="CJ63" s="106"/>
      <c r="CK63" s="106"/>
      <c r="CL63" s="106"/>
      <c r="CM63" s="106"/>
      <c r="CN63" s="106"/>
      <c r="CO63" s="106"/>
      <c r="CP63" s="106"/>
      <c r="CQ63" s="106"/>
      <c r="CR63" s="106"/>
      <c r="CS63" s="106"/>
      <c r="CT63" s="106"/>
      <c r="CU63" s="106"/>
      <c r="CV63" s="106"/>
      <c r="CW63" s="106"/>
      <c r="CX63" s="106"/>
      <c r="CY63" s="106"/>
      <c r="CZ63" s="106"/>
      <c r="DA63" s="106"/>
      <c r="DB63" s="106"/>
      <c r="DC63" s="106"/>
      <c r="DD63" s="106"/>
      <c r="DE63" s="106"/>
      <c r="DF63" s="106"/>
      <c r="DG63" s="106"/>
      <c r="DH63" s="106"/>
      <c r="DI63" s="106"/>
      <c r="DJ63" s="106"/>
      <c r="DK63" s="106"/>
      <c r="DL63" s="106"/>
      <c r="DM63" s="106"/>
      <c r="DN63" s="106"/>
      <c r="DO63" s="106"/>
      <c r="DP63" s="106"/>
      <c r="DQ63" s="106"/>
      <c r="DR63" s="106"/>
      <c r="DS63" s="106"/>
      <c r="DT63" s="106"/>
    </row>
    <row r="64" spans="1:124" s="97" customFormat="1" ht="13.2">
      <c r="A64" s="506">
        <f>1+A61</f>
        <v>18</v>
      </c>
      <c r="B64" s="351" t="s">
        <v>449</v>
      </c>
      <c r="C64" s="484"/>
      <c r="D64" s="140"/>
      <c r="E64" s="421" t="s">
        <v>450</v>
      </c>
      <c r="F64" s="371">
        <v>0</v>
      </c>
      <c r="G64" s="371">
        <v>0</v>
      </c>
      <c r="H64" s="371">
        <v>18.84</v>
      </c>
      <c r="I64" s="372">
        <v>18.8</v>
      </c>
      <c r="J64" s="372">
        <v>0</v>
      </c>
      <c r="K64" s="372">
        <f>SUM(F64:J64)</f>
        <v>37.64</v>
      </c>
      <c r="L64" s="292" t="s">
        <v>272</v>
      </c>
      <c r="M64" s="322"/>
      <c r="N64" s="322"/>
      <c r="O64" s="322"/>
      <c r="P64" s="322">
        <f t="shared" si="0"/>
        <v>0</v>
      </c>
      <c r="Q64" s="322">
        <f t="shared" si="1"/>
        <v>0</v>
      </c>
      <c r="R64" s="361">
        <f>+K64*O64</f>
        <v>0</v>
      </c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  <c r="AT64" s="106"/>
      <c r="AU64" s="106"/>
      <c r="AV64" s="106"/>
      <c r="AW64" s="106"/>
      <c r="AX64" s="106"/>
      <c r="AY64" s="106"/>
      <c r="AZ64" s="106"/>
      <c r="BA64" s="106"/>
      <c r="BB64" s="106"/>
      <c r="BC64" s="106"/>
      <c r="BD64" s="106"/>
      <c r="BE64" s="106"/>
      <c r="BF64" s="106"/>
      <c r="BG64" s="106"/>
      <c r="BH64" s="106"/>
      <c r="BI64" s="106"/>
      <c r="BJ64" s="106"/>
      <c r="BK64" s="106"/>
      <c r="BL64" s="106"/>
      <c r="BM64" s="106"/>
      <c r="BN64" s="106"/>
      <c r="BO64" s="106"/>
      <c r="BP64" s="106"/>
      <c r="BQ64" s="106"/>
      <c r="BR64" s="106"/>
      <c r="BS64" s="106"/>
      <c r="BT64" s="106"/>
      <c r="BU64" s="106"/>
      <c r="BV64" s="106"/>
      <c r="BW64" s="106"/>
      <c r="BX64" s="106"/>
      <c r="BY64" s="106"/>
      <c r="BZ64" s="106"/>
      <c r="CA64" s="106"/>
      <c r="CB64" s="106"/>
      <c r="CC64" s="106"/>
      <c r="CD64" s="106"/>
      <c r="CE64" s="106"/>
      <c r="CF64" s="106"/>
      <c r="CG64" s="106"/>
      <c r="CH64" s="106"/>
      <c r="CI64" s="106"/>
      <c r="CJ64" s="106"/>
      <c r="CK64" s="106"/>
      <c r="CL64" s="106"/>
      <c r="CM64" s="106"/>
      <c r="CN64" s="106"/>
      <c r="CO64" s="106"/>
      <c r="CP64" s="106"/>
      <c r="CQ64" s="106"/>
      <c r="CR64" s="106"/>
      <c r="CS64" s="106"/>
      <c r="CT64" s="106"/>
      <c r="CU64" s="106"/>
      <c r="CV64" s="106"/>
      <c r="CW64" s="106"/>
      <c r="CX64" s="106"/>
      <c r="CY64" s="106"/>
      <c r="CZ64" s="106"/>
      <c r="DA64" s="106"/>
      <c r="DB64" s="106"/>
      <c r="DC64" s="106"/>
      <c r="DD64" s="106"/>
      <c r="DE64" s="106"/>
      <c r="DF64" s="106"/>
      <c r="DG64" s="106"/>
      <c r="DH64" s="106"/>
      <c r="DI64" s="106"/>
      <c r="DJ64" s="106"/>
      <c r="DK64" s="106"/>
      <c r="DL64" s="106"/>
      <c r="DM64" s="106"/>
      <c r="DN64" s="106"/>
      <c r="DO64" s="106"/>
      <c r="DP64" s="106"/>
      <c r="DQ64" s="106"/>
      <c r="DR64" s="106"/>
      <c r="DS64" s="106"/>
      <c r="DT64" s="106"/>
    </row>
    <row r="65" spans="1:124" s="97" customFormat="1" ht="13.2">
      <c r="A65" s="505"/>
      <c r="B65" s="352" t="s">
        <v>1</v>
      </c>
      <c r="C65" s="484" t="s">
        <v>451</v>
      </c>
      <c r="D65" s="143"/>
      <c r="E65" s="141"/>
      <c r="F65" s="371"/>
      <c r="G65" s="371"/>
      <c r="H65" s="371"/>
      <c r="I65" s="372"/>
      <c r="J65" s="372"/>
      <c r="K65" s="372"/>
      <c r="L65" s="292"/>
      <c r="M65" s="322"/>
      <c r="N65" s="322"/>
      <c r="O65" s="142"/>
      <c r="P65" s="322"/>
      <c r="Q65" s="322"/>
      <c r="R65" s="141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  <c r="AU65" s="106"/>
      <c r="AV65" s="106"/>
      <c r="AW65" s="106"/>
      <c r="AX65" s="106"/>
      <c r="AY65" s="106"/>
      <c r="AZ65" s="106"/>
      <c r="BA65" s="106"/>
      <c r="BB65" s="106"/>
      <c r="BC65" s="106"/>
      <c r="BD65" s="106"/>
      <c r="BE65" s="106"/>
      <c r="BF65" s="106"/>
      <c r="BG65" s="106"/>
      <c r="BH65" s="106"/>
      <c r="BI65" s="106"/>
      <c r="BJ65" s="106"/>
      <c r="BK65" s="106"/>
      <c r="BL65" s="106"/>
      <c r="BM65" s="106"/>
      <c r="BN65" s="106"/>
      <c r="BO65" s="106"/>
      <c r="BP65" s="106"/>
      <c r="BQ65" s="106"/>
      <c r="BR65" s="106"/>
      <c r="BS65" s="106"/>
      <c r="BT65" s="106"/>
      <c r="BU65" s="106"/>
      <c r="BV65" s="106"/>
      <c r="BW65" s="106"/>
      <c r="BX65" s="106"/>
      <c r="BY65" s="106"/>
      <c r="BZ65" s="106"/>
      <c r="CA65" s="106"/>
      <c r="CB65" s="106"/>
      <c r="CC65" s="106"/>
      <c r="CD65" s="106"/>
      <c r="CE65" s="106"/>
      <c r="CF65" s="106"/>
      <c r="CG65" s="106"/>
      <c r="CH65" s="106"/>
      <c r="CI65" s="106"/>
      <c r="CJ65" s="106"/>
      <c r="CK65" s="106"/>
      <c r="CL65" s="106"/>
      <c r="CM65" s="106"/>
      <c r="CN65" s="106"/>
      <c r="CO65" s="106"/>
      <c r="CP65" s="106"/>
      <c r="CQ65" s="106"/>
      <c r="CR65" s="106"/>
      <c r="CS65" s="106"/>
      <c r="CT65" s="106"/>
      <c r="CU65" s="106"/>
      <c r="CV65" s="106"/>
      <c r="CW65" s="106"/>
      <c r="CX65" s="106"/>
      <c r="CY65" s="106"/>
      <c r="CZ65" s="106"/>
      <c r="DA65" s="106"/>
      <c r="DB65" s="106"/>
      <c r="DC65" s="106"/>
      <c r="DD65" s="106"/>
      <c r="DE65" s="106"/>
      <c r="DF65" s="106"/>
      <c r="DG65" s="106"/>
      <c r="DH65" s="106"/>
      <c r="DI65" s="106"/>
      <c r="DJ65" s="106"/>
      <c r="DK65" s="106"/>
      <c r="DL65" s="106"/>
      <c r="DM65" s="106"/>
      <c r="DN65" s="106"/>
      <c r="DO65" s="106"/>
      <c r="DP65" s="106"/>
      <c r="DQ65" s="106"/>
      <c r="DR65" s="106"/>
      <c r="DS65" s="106"/>
      <c r="DT65" s="106"/>
    </row>
    <row r="66" spans="1:124" s="97" customFormat="1" ht="13.2">
      <c r="A66" s="505"/>
      <c r="B66" s="352" t="s">
        <v>1</v>
      </c>
      <c r="C66" s="484" t="s">
        <v>427</v>
      </c>
      <c r="D66" s="140"/>
      <c r="E66" s="141"/>
      <c r="F66" s="371"/>
      <c r="G66" s="371"/>
      <c r="H66" s="371"/>
      <c r="I66" s="372"/>
      <c r="J66" s="372"/>
      <c r="K66" s="372"/>
      <c r="L66" s="292"/>
      <c r="M66" s="322"/>
      <c r="N66" s="322"/>
      <c r="O66" s="142"/>
      <c r="P66" s="322"/>
      <c r="Q66" s="322"/>
      <c r="R66" s="141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6"/>
      <c r="BB66" s="106"/>
      <c r="BC66" s="106"/>
      <c r="BD66" s="106"/>
      <c r="BE66" s="106"/>
      <c r="BF66" s="106"/>
      <c r="BG66" s="106"/>
      <c r="BH66" s="106"/>
      <c r="BI66" s="106"/>
      <c r="BJ66" s="106"/>
      <c r="BK66" s="106"/>
      <c r="BL66" s="106"/>
      <c r="BM66" s="106"/>
      <c r="BN66" s="106"/>
      <c r="BO66" s="106"/>
      <c r="BP66" s="106"/>
      <c r="BQ66" s="106"/>
      <c r="BR66" s="106"/>
      <c r="BS66" s="106"/>
      <c r="BT66" s="106"/>
      <c r="BU66" s="106"/>
      <c r="BV66" s="106"/>
      <c r="BW66" s="106"/>
      <c r="BX66" s="106"/>
      <c r="BY66" s="106"/>
      <c r="BZ66" s="106"/>
      <c r="CA66" s="106"/>
      <c r="CB66" s="106"/>
      <c r="CC66" s="106"/>
      <c r="CD66" s="106"/>
      <c r="CE66" s="106"/>
      <c r="CF66" s="106"/>
      <c r="CG66" s="106"/>
      <c r="CH66" s="106"/>
      <c r="CI66" s="106"/>
      <c r="CJ66" s="106"/>
      <c r="CK66" s="106"/>
      <c r="CL66" s="106"/>
      <c r="CM66" s="106"/>
      <c r="CN66" s="106"/>
      <c r="CO66" s="106"/>
      <c r="CP66" s="106"/>
      <c r="CQ66" s="106"/>
      <c r="CR66" s="106"/>
      <c r="CS66" s="106"/>
      <c r="CT66" s="106"/>
      <c r="CU66" s="106"/>
      <c r="CV66" s="106"/>
      <c r="CW66" s="106"/>
      <c r="CX66" s="106"/>
      <c r="CY66" s="106"/>
      <c r="CZ66" s="106"/>
      <c r="DA66" s="106"/>
      <c r="DB66" s="106"/>
      <c r="DC66" s="106"/>
      <c r="DD66" s="106"/>
      <c r="DE66" s="106"/>
      <c r="DF66" s="106"/>
      <c r="DG66" s="106"/>
      <c r="DH66" s="106"/>
      <c r="DI66" s="106"/>
      <c r="DJ66" s="106"/>
      <c r="DK66" s="106"/>
      <c r="DL66" s="106"/>
      <c r="DM66" s="106"/>
      <c r="DN66" s="106"/>
      <c r="DO66" s="106"/>
      <c r="DP66" s="106"/>
      <c r="DQ66" s="106"/>
      <c r="DR66" s="106"/>
      <c r="DS66" s="106"/>
      <c r="DT66" s="106"/>
    </row>
    <row r="67" spans="1:124" s="97" customFormat="1" ht="13.2">
      <c r="A67" s="505">
        <v>19</v>
      </c>
      <c r="B67" s="351" t="s">
        <v>456</v>
      </c>
      <c r="C67" s="484"/>
      <c r="D67" s="140"/>
      <c r="E67" s="141" t="s">
        <v>1</v>
      </c>
      <c r="F67" s="371">
        <v>3.5</v>
      </c>
      <c r="G67" s="371">
        <v>1</v>
      </c>
      <c r="H67" s="371">
        <v>0</v>
      </c>
      <c r="I67" s="372">
        <v>0</v>
      </c>
      <c r="J67" s="372">
        <v>0</v>
      </c>
      <c r="K67" s="372">
        <f>SUM(F67:J67)</f>
        <v>4.5</v>
      </c>
      <c r="L67" s="292" t="s">
        <v>17</v>
      </c>
      <c r="M67" s="322"/>
      <c r="N67" s="322"/>
      <c r="O67" s="322"/>
      <c r="P67" s="322">
        <f t="shared" si="0"/>
        <v>0</v>
      </c>
      <c r="Q67" s="322">
        <f t="shared" si="1"/>
        <v>0</v>
      </c>
      <c r="R67" s="361">
        <f>+K67*O67</f>
        <v>0</v>
      </c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6"/>
      <c r="BH67" s="106"/>
      <c r="BI67" s="106"/>
      <c r="BJ67" s="106"/>
      <c r="BK67" s="106"/>
      <c r="BL67" s="106"/>
      <c r="BM67" s="106"/>
      <c r="BN67" s="106"/>
      <c r="BO67" s="106"/>
      <c r="BP67" s="106"/>
      <c r="BQ67" s="106"/>
      <c r="BR67" s="106"/>
      <c r="BS67" s="106"/>
      <c r="BT67" s="106"/>
      <c r="BU67" s="106"/>
      <c r="BV67" s="106"/>
      <c r="BW67" s="106"/>
      <c r="BX67" s="106"/>
      <c r="BY67" s="106"/>
      <c r="BZ67" s="106"/>
      <c r="CA67" s="106"/>
      <c r="CB67" s="106"/>
      <c r="CC67" s="106"/>
      <c r="CD67" s="106"/>
      <c r="CE67" s="106"/>
      <c r="CF67" s="106"/>
      <c r="CG67" s="106"/>
      <c r="CH67" s="106"/>
      <c r="CI67" s="106"/>
      <c r="CJ67" s="106"/>
      <c r="CK67" s="106"/>
      <c r="CL67" s="106"/>
      <c r="CM67" s="106"/>
      <c r="CN67" s="106"/>
      <c r="CO67" s="106"/>
      <c r="CP67" s="106"/>
      <c r="CQ67" s="106"/>
      <c r="CR67" s="106"/>
      <c r="CS67" s="106"/>
      <c r="CT67" s="106"/>
      <c r="CU67" s="106"/>
      <c r="CV67" s="106"/>
      <c r="CW67" s="106"/>
      <c r="CX67" s="106"/>
      <c r="CY67" s="106"/>
      <c r="CZ67" s="106"/>
      <c r="DA67" s="106"/>
      <c r="DB67" s="106"/>
      <c r="DC67" s="106"/>
      <c r="DD67" s="106"/>
      <c r="DE67" s="106"/>
      <c r="DF67" s="106"/>
      <c r="DG67" s="106"/>
      <c r="DH67" s="106"/>
      <c r="DI67" s="106"/>
      <c r="DJ67" s="106"/>
      <c r="DK67" s="106"/>
      <c r="DL67" s="106"/>
      <c r="DM67" s="106"/>
      <c r="DN67" s="106"/>
      <c r="DO67" s="106"/>
      <c r="DP67" s="106"/>
      <c r="DQ67" s="106"/>
      <c r="DR67" s="106"/>
      <c r="DS67" s="106"/>
      <c r="DT67" s="106"/>
    </row>
    <row r="68" spans="1:124" s="97" customFormat="1" ht="13.2">
      <c r="A68" s="505"/>
      <c r="B68" s="352" t="s">
        <v>1</v>
      </c>
      <c r="C68" s="484" t="s">
        <v>441</v>
      </c>
      <c r="D68" s="143"/>
      <c r="E68" s="141"/>
      <c r="F68" s="371"/>
      <c r="G68" s="371"/>
      <c r="H68" s="371"/>
      <c r="I68" s="372"/>
      <c r="J68" s="372"/>
      <c r="K68" s="372"/>
      <c r="L68" s="292"/>
      <c r="M68" s="322"/>
      <c r="N68" s="322"/>
      <c r="O68" s="142"/>
      <c r="P68" s="322"/>
      <c r="Q68" s="322"/>
      <c r="R68" s="361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106"/>
      <c r="AX68" s="106"/>
      <c r="AY68" s="106"/>
      <c r="AZ68" s="106"/>
      <c r="BA68" s="106"/>
      <c r="BB68" s="106"/>
      <c r="BC68" s="106"/>
      <c r="BD68" s="106"/>
      <c r="BE68" s="106"/>
      <c r="BF68" s="106"/>
      <c r="BG68" s="106"/>
      <c r="BH68" s="106"/>
      <c r="BI68" s="106"/>
      <c r="BJ68" s="106"/>
      <c r="BK68" s="106"/>
      <c r="BL68" s="106"/>
      <c r="BM68" s="106"/>
      <c r="BN68" s="106"/>
      <c r="BO68" s="106"/>
      <c r="BP68" s="106"/>
      <c r="BQ68" s="106"/>
      <c r="BR68" s="106"/>
      <c r="BS68" s="106"/>
      <c r="BT68" s="106"/>
      <c r="BU68" s="106"/>
      <c r="BV68" s="106"/>
      <c r="BW68" s="106"/>
      <c r="BX68" s="106"/>
      <c r="BY68" s="106"/>
      <c r="BZ68" s="106"/>
      <c r="CA68" s="106"/>
      <c r="CB68" s="106"/>
      <c r="CC68" s="106"/>
      <c r="CD68" s="106"/>
      <c r="CE68" s="106"/>
      <c r="CF68" s="106"/>
      <c r="CG68" s="106"/>
      <c r="CH68" s="106"/>
      <c r="CI68" s="106"/>
      <c r="CJ68" s="106"/>
      <c r="CK68" s="106"/>
      <c r="CL68" s="106"/>
      <c r="CM68" s="106"/>
      <c r="CN68" s="106"/>
      <c r="CO68" s="106"/>
      <c r="CP68" s="106"/>
      <c r="CQ68" s="106"/>
      <c r="CR68" s="106"/>
      <c r="CS68" s="106"/>
      <c r="CT68" s="106"/>
      <c r="CU68" s="106"/>
      <c r="CV68" s="106"/>
      <c r="CW68" s="106"/>
      <c r="CX68" s="106"/>
      <c r="CY68" s="106"/>
      <c r="CZ68" s="106"/>
      <c r="DA68" s="106"/>
      <c r="DB68" s="106"/>
      <c r="DC68" s="106"/>
      <c r="DD68" s="106"/>
      <c r="DE68" s="106"/>
      <c r="DF68" s="106"/>
      <c r="DG68" s="106"/>
      <c r="DH68" s="106"/>
      <c r="DI68" s="106"/>
      <c r="DJ68" s="106"/>
      <c r="DK68" s="106"/>
      <c r="DL68" s="106"/>
      <c r="DM68" s="106"/>
      <c r="DN68" s="106"/>
      <c r="DO68" s="106"/>
      <c r="DP68" s="106"/>
      <c r="DQ68" s="106"/>
      <c r="DR68" s="106"/>
      <c r="DS68" s="106"/>
      <c r="DT68" s="106"/>
    </row>
    <row r="69" spans="1:124" s="97" customFormat="1" ht="13.2">
      <c r="A69" s="505"/>
      <c r="B69" s="352" t="s">
        <v>1</v>
      </c>
      <c r="C69" s="484" t="s">
        <v>315</v>
      </c>
      <c r="D69" s="140"/>
      <c r="E69" s="141"/>
      <c r="F69" s="371"/>
      <c r="G69" s="371"/>
      <c r="H69" s="371"/>
      <c r="I69" s="372"/>
      <c r="J69" s="372"/>
      <c r="K69" s="372"/>
      <c r="L69" s="292"/>
      <c r="M69" s="322"/>
      <c r="N69" s="322"/>
      <c r="O69" s="142"/>
      <c r="P69" s="322"/>
      <c r="Q69" s="322"/>
      <c r="R69" s="141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  <c r="AS69" s="106"/>
      <c r="AT69" s="106"/>
      <c r="AU69" s="106"/>
      <c r="AV69" s="106"/>
      <c r="AW69" s="106"/>
      <c r="AX69" s="106"/>
      <c r="AY69" s="106"/>
      <c r="AZ69" s="106"/>
      <c r="BA69" s="106"/>
      <c r="BB69" s="106"/>
      <c r="BC69" s="106"/>
      <c r="BD69" s="106"/>
      <c r="BE69" s="106"/>
      <c r="BF69" s="106"/>
      <c r="BG69" s="106"/>
      <c r="BH69" s="106"/>
      <c r="BI69" s="106"/>
      <c r="BJ69" s="106"/>
      <c r="BK69" s="106"/>
      <c r="BL69" s="106"/>
      <c r="BM69" s="106"/>
      <c r="BN69" s="106"/>
      <c r="BO69" s="106"/>
      <c r="BP69" s="106"/>
      <c r="BQ69" s="106"/>
      <c r="BR69" s="106"/>
      <c r="BS69" s="106"/>
      <c r="BT69" s="106"/>
      <c r="BU69" s="106"/>
      <c r="BV69" s="106"/>
      <c r="BW69" s="106"/>
      <c r="BX69" s="106"/>
      <c r="BY69" s="106"/>
      <c r="BZ69" s="106"/>
      <c r="CA69" s="106"/>
      <c r="CB69" s="106"/>
      <c r="CC69" s="106"/>
      <c r="CD69" s="106"/>
      <c r="CE69" s="106"/>
      <c r="CF69" s="106"/>
      <c r="CG69" s="106"/>
      <c r="CH69" s="106"/>
      <c r="CI69" s="106"/>
      <c r="CJ69" s="106"/>
      <c r="CK69" s="106"/>
      <c r="CL69" s="106"/>
      <c r="CM69" s="106"/>
      <c r="CN69" s="106"/>
      <c r="CO69" s="106"/>
      <c r="CP69" s="106"/>
      <c r="CQ69" s="106"/>
      <c r="CR69" s="106"/>
      <c r="CS69" s="106"/>
      <c r="CT69" s="106"/>
      <c r="CU69" s="106"/>
      <c r="CV69" s="106"/>
      <c r="CW69" s="106"/>
      <c r="CX69" s="106"/>
      <c r="CY69" s="106"/>
      <c r="CZ69" s="106"/>
      <c r="DA69" s="106"/>
      <c r="DB69" s="106"/>
      <c r="DC69" s="106"/>
      <c r="DD69" s="106"/>
      <c r="DE69" s="106"/>
      <c r="DF69" s="106"/>
      <c r="DG69" s="106"/>
      <c r="DH69" s="106"/>
      <c r="DI69" s="106"/>
      <c r="DJ69" s="106"/>
      <c r="DK69" s="106"/>
      <c r="DL69" s="106"/>
      <c r="DM69" s="106"/>
      <c r="DN69" s="106"/>
      <c r="DO69" s="106"/>
      <c r="DP69" s="106"/>
      <c r="DQ69" s="106"/>
      <c r="DR69" s="106"/>
      <c r="DS69" s="106"/>
      <c r="DT69" s="106"/>
    </row>
    <row r="70" spans="1:124" s="97" customFormat="1" ht="13.2">
      <c r="A70" s="505"/>
      <c r="B70" s="352" t="s">
        <v>1</v>
      </c>
      <c r="C70" s="484" t="s">
        <v>316</v>
      </c>
      <c r="D70" s="140"/>
      <c r="E70" s="141"/>
      <c r="F70" s="371"/>
      <c r="G70" s="371"/>
      <c r="H70" s="371"/>
      <c r="I70" s="372"/>
      <c r="J70" s="372"/>
      <c r="K70" s="372"/>
      <c r="L70" s="292"/>
      <c r="M70" s="322"/>
      <c r="N70" s="322"/>
      <c r="O70" s="142"/>
      <c r="P70" s="322"/>
      <c r="Q70" s="322"/>
      <c r="R70" s="141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6"/>
      <c r="AU70" s="106"/>
      <c r="AV70" s="106"/>
      <c r="AW70" s="106"/>
      <c r="AX70" s="106"/>
      <c r="AY70" s="106"/>
      <c r="AZ70" s="106"/>
      <c r="BA70" s="106"/>
      <c r="BB70" s="106"/>
      <c r="BC70" s="106"/>
      <c r="BD70" s="106"/>
      <c r="BE70" s="106"/>
      <c r="BF70" s="106"/>
      <c r="BG70" s="106"/>
      <c r="BH70" s="106"/>
      <c r="BI70" s="106"/>
      <c r="BJ70" s="106"/>
      <c r="BK70" s="106"/>
      <c r="BL70" s="106"/>
      <c r="BM70" s="106"/>
      <c r="BN70" s="106"/>
      <c r="BO70" s="106"/>
      <c r="BP70" s="106"/>
      <c r="BQ70" s="106"/>
      <c r="BR70" s="106"/>
      <c r="BS70" s="106"/>
      <c r="BT70" s="106"/>
      <c r="BU70" s="106"/>
      <c r="BV70" s="106"/>
      <c r="BW70" s="106"/>
      <c r="BX70" s="106"/>
      <c r="BY70" s="106"/>
      <c r="BZ70" s="106"/>
      <c r="CA70" s="106"/>
      <c r="CB70" s="106"/>
      <c r="CC70" s="106"/>
      <c r="CD70" s="106"/>
      <c r="CE70" s="106"/>
      <c r="CF70" s="106"/>
      <c r="CG70" s="106"/>
      <c r="CH70" s="106"/>
      <c r="CI70" s="106"/>
      <c r="CJ70" s="106"/>
      <c r="CK70" s="106"/>
      <c r="CL70" s="106"/>
      <c r="CM70" s="106"/>
      <c r="CN70" s="106"/>
      <c r="CO70" s="106"/>
      <c r="CP70" s="106"/>
      <c r="CQ70" s="106"/>
      <c r="CR70" s="106"/>
      <c r="CS70" s="106"/>
      <c r="CT70" s="106"/>
      <c r="CU70" s="106"/>
      <c r="CV70" s="106"/>
      <c r="CW70" s="106"/>
      <c r="CX70" s="106"/>
      <c r="CY70" s="106"/>
      <c r="CZ70" s="106"/>
      <c r="DA70" s="106"/>
      <c r="DB70" s="106"/>
      <c r="DC70" s="106"/>
      <c r="DD70" s="106"/>
      <c r="DE70" s="106"/>
      <c r="DF70" s="106"/>
      <c r="DG70" s="106"/>
      <c r="DH70" s="106"/>
      <c r="DI70" s="106"/>
      <c r="DJ70" s="106"/>
      <c r="DK70" s="106"/>
      <c r="DL70" s="106"/>
      <c r="DM70" s="106"/>
      <c r="DN70" s="106"/>
      <c r="DO70" s="106"/>
      <c r="DP70" s="106"/>
      <c r="DQ70" s="106"/>
      <c r="DR70" s="106"/>
      <c r="DS70" s="106"/>
      <c r="DT70" s="106"/>
    </row>
    <row r="71" spans="1:124" s="97" customFormat="1" ht="13.2">
      <c r="A71" s="505">
        <f>+A67+1</f>
        <v>20</v>
      </c>
      <c r="B71" s="351" t="s">
        <v>455</v>
      </c>
      <c r="C71" s="484"/>
      <c r="D71" s="140"/>
      <c r="E71" s="141" t="s">
        <v>1</v>
      </c>
      <c r="F71" s="371">
        <f>F22+F25+F37</f>
        <v>131.42000000000002</v>
      </c>
      <c r="G71" s="371">
        <v>140</v>
      </c>
      <c r="H71" s="371">
        <v>0</v>
      </c>
      <c r="I71" s="372">
        <v>30</v>
      </c>
      <c r="J71" s="372">
        <v>0</v>
      </c>
      <c r="K71" s="372">
        <f>SUM(F71:J71)</f>
        <v>301.42</v>
      </c>
      <c r="L71" s="292" t="s">
        <v>17</v>
      </c>
      <c r="M71" s="322"/>
      <c r="N71" s="322"/>
      <c r="O71" s="322"/>
      <c r="P71" s="322">
        <f t="shared" si="0"/>
        <v>0</v>
      </c>
      <c r="Q71" s="322">
        <f t="shared" si="1"/>
        <v>0</v>
      </c>
      <c r="R71" s="361">
        <f>+K71*O71</f>
        <v>0</v>
      </c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  <c r="BC71" s="106"/>
      <c r="BD71" s="106"/>
      <c r="BE71" s="106"/>
      <c r="BF71" s="106"/>
      <c r="BG71" s="106"/>
      <c r="BH71" s="106"/>
      <c r="BI71" s="106"/>
      <c r="BJ71" s="106"/>
      <c r="BK71" s="106"/>
      <c r="BL71" s="106"/>
      <c r="BM71" s="106"/>
      <c r="BN71" s="106"/>
      <c r="BO71" s="106"/>
      <c r="BP71" s="106"/>
      <c r="BQ71" s="106"/>
      <c r="BR71" s="106"/>
      <c r="BS71" s="106"/>
      <c r="BT71" s="106"/>
      <c r="BU71" s="106"/>
      <c r="BV71" s="106"/>
      <c r="BW71" s="106"/>
      <c r="BX71" s="106"/>
      <c r="BY71" s="106"/>
      <c r="BZ71" s="106"/>
      <c r="CA71" s="106"/>
      <c r="CB71" s="106"/>
      <c r="CC71" s="106"/>
      <c r="CD71" s="106"/>
      <c r="CE71" s="106"/>
      <c r="CF71" s="106"/>
      <c r="CG71" s="106"/>
      <c r="CH71" s="106"/>
      <c r="CI71" s="106"/>
      <c r="CJ71" s="106"/>
      <c r="CK71" s="106"/>
      <c r="CL71" s="106"/>
      <c r="CM71" s="106"/>
      <c r="CN71" s="106"/>
      <c r="CO71" s="106"/>
      <c r="CP71" s="106"/>
      <c r="CQ71" s="106"/>
      <c r="CR71" s="106"/>
      <c r="CS71" s="106"/>
      <c r="CT71" s="106"/>
      <c r="CU71" s="106"/>
      <c r="CV71" s="106"/>
      <c r="CW71" s="106"/>
      <c r="CX71" s="106"/>
      <c r="CY71" s="106"/>
      <c r="CZ71" s="106"/>
      <c r="DA71" s="106"/>
      <c r="DB71" s="106"/>
      <c r="DC71" s="106"/>
      <c r="DD71" s="106"/>
      <c r="DE71" s="106"/>
      <c r="DF71" s="106"/>
      <c r="DG71" s="106"/>
      <c r="DH71" s="106"/>
      <c r="DI71" s="106"/>
      <c r="DJ71" s="106"/>
      <c r="DK71" s="106"/>
      <c r="DL71" s="106"/>
      <c r="DM71" s="106"/>
      <c r="DN71" s="106"/>
      <c r="DO71" s="106"/>
      <c r="DP71" s="106"/>
      <c r="DQ71" s="106"/>
      <c r="DR71" s="106"/>
      <c r="DS71" s="106"/>
      <c r="DT71" s="106"/>
    </row>
    <row r="72" spans="1:124" s="97" customFormat="1" ht="13.2">
      <c r="A72" s="505"/>
      <c r="B72" s="352" t="s">
        <v>1</v>
      </c>
      <c r="C72" s="484" t="s">
        <v>329</v>
      </c>
      <c r="D72" s="143"/>
      <c r="E72" s="141"/>
      <c r="F72" s="371"/>
      <c r="G72" s="371"/>
      <c r="H72" s="371"/>
      <c r="I72" s="372"/>
      <c r="J72" s="372"/>
      <c r="K72" s="372"/>
      <c r="L72" s="292"/>
      <c r="M72" s="322"/>
      <c r="N72" s="322"/>
      <c r="O72" s="142"/>
      <c r="P72" s="322"/>
      <c r="Q72" s="322"/>
      <c r="R72" s="361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6"/>
      <c r="AY72" s="106"/>
      <c r="AZ72" s="106"/>
      <c r="BA72" s="106"/>
      <c r="BB72" s="106"/>
      <c r="BC72" s="106"/>
      <c r="BD72" s="106"/>
      <c r="BE72" s="106"/>
      <c r="BF72" s="106"/>
      <c r="BG72" s="106"/>
      <c r="BH72" s="106"/>
      <c r="BI72" s="106"/>
      <c r="BJ72" s="106"/>
      <c r="BK72" s="106"/>
      <c r="BL72" s="106"/>
      <c r="BM72" s="106"/>
      <c r="BN72" s="106"/>
      <c r="BO72" s="106"/>
      <c r="BP72" s="106"/>
      <c r="BQ72" s="106"/>
      <c r="BR72" s="106"/>
      <c r="BS72" s="106"/>
      <c r="BT72" s="106"/>
      <c r="BU72" s="106"/>
      <c r="BV72" s="106"/>
      <c r="BW72" s="106"/>
      <c r="BX72" s="106"/>
      <c r="BY72" s="106"/>
      <c r="BZ72" s="106"/>
      <c r="CA72" s="106"/>
      <c r="CB72" s="106"/>
      <c r="CC72" s="106"/>
      <c r="CD72" s="106"/>
      <c r="CE72" s="106"/>
      <c r="CF72" s="106"/>
      <c r="CG72" s="106"/>
      <c r="CH72" s="106"/>
      <c r="CI72" s="106"/>
      <c r="CJ72" s="106"/>
      <c r="CK72" s="106"/>
      <c r="CL72" s="106"/>
      <c r="CM72" s="106"/>
      <c r="CN72" s="106"/>
      <c r="CO72" s="106"/>
      <c r="CP72" s="106"/>
      <c r="CQ72" s="106"/>
      <c r="CR72" s="106"/>
      <c r="CS72" s="106"/>
      <c r="CT72" s="106"/>
      <c r="CU72" s="106"/>
      <c r="CV72" s="106"/>
      <c r="CW72" s="106"/>
      <c r="CX72" s="106"/>
      <c r="CY72" s="106"/>
      <c r="CZ72" s="106"/>
      <c r="DA72" s="106"/>
      <c r="DB72" s="106"/>
      <c r="DC72" s="106"/>
      <c r="DD72" s="106"/>
      <c r="DE72" s="106"/>
      <c r="DF72" s="106"/>
      <c r="DG72" s="106"/>
      <c r="DH72" s="106"/>
      <c r="DI72" s="106"/>
      <c r="DJ72" s="106"/>
      <c r="DK72" s="106"/>
      <c r="DL72" s="106"/>
      <c r="DM72" s="106"/>
      <c r="DN72" s="106"/>
      <c r="DO72" s="106"/>
      <c r="DP72" s="106"/>
      <c r="DQ72" s="106"/>
      <c r="DR72" s="106"/>
      <c r="DS72" s="106"/>
      <c r="DT72" s="106"/>
    </row>
    <row r="73" spans="1:124" s="97" customFormat="1" ht="13.2">
      <c r="A73" s="505"/>
      <c r="B73" s="352" t="s">
        <v>1</v>
      </c>
      <c r="C73" s="484" t="s">
        <v>315</v>
      </c>
      <c r="D73" s="140"/>
      <c r="E73" s="141"/>
      <c r="F73" s="371"/>
      <c r="G73" s="371"/>
      <c r="H73" s="371"/>
      <c r="I73" s="372"/>
      <c r="J73" s="372"/>
      <c r="K73" s="372"/>
      <c r="L73" s="292"/>
      <c r="M73" s="322"/>
      <c r="N73" s="322"/>
      <c r="O73" s="142"/>
      <c r="P73" s="322"/>
      <c r="Q73" s="322"/>
      <c r="R73" s="141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  <c r="AU73" s="106"/>
      <c r="AV73" s="106"/>
      <c r="AW73" s="106"/>
      <c r="AX73" s="106"/>
      <c r="AY73" s="106"/>
      <c r="AZ73" s="106"/>
      <c r="BA73" s="106"/>
      <c r="BB73" s="106"/>
      <c r="BC73" s="106"/>
      <c r="BD73" s="106"/>
      <c r="BE73" s="106"/>
      <c r="BF73" s="106"/>
      <c r="BG73" s="106"/>
      <c r="BH73" s="106"/>
      <c r="BI73" s="106"/>
      <c r="BJ73" s="106"/>
      <c r="BK73" s="106"/>
      <c r="BL73" s="106"/>
      <c r="BM73" s="106"/>
      <c r="BN73" s="106"/>
      <c r="BO73" s="106"/>
      <c r="BP73" s="106"/>
      <c r="BQ73" s="106"/>
      <c r="BR73" s="106"/>
      <c r="BS73" s="106"/>
      <c r="BT73" s="106"/>
      <c r="BU73" s="106"/>
      <c r="BV73" s="106"/>
      <c r="BW73" s="106"/>
      <c r="BX73" s="106"/>
      <c r="BY73" s="106"/>
      <c r="BZ73" s="106"/>
      <c r="CA73" s="106"/>
      <c r="CB73" s="106"/>
      <c r="CC73" s="106"/>
      <c r="CD73" s="106"/>
      <c r="CE73" s="106"/>
      <c r="CF73" s="106"/>
      <c r="CG73" s="106"/>
      <c r="CH73" s="106"/>
      <c r="CI73" s="106"/>
      <c r="CJ73" s="106"/>
      <c r="CK73" s="106"/>
      <c r="CL73" s="106"/>
      <c r="CM73" s="106"/>
      <c r="CN73" s="106"/>
      <c r="CO73" s="106"/>
      <c r="CP73" s="106"/>
      <c r="CQ73" s="106"/>
      <c r="CR73" s="106"/>
      <c r="CS73" s="106"/>
      <c r="CT73" s="106"/>
      <c r="CU73" s="106"/>
      <c r="CV73" s="106"/>
      <c r="CW73" s="106"/>
      <c r="CX73" s="106"/>
      <c r="CY73" s="106"/>
      <c r="CZ73" s="106"/>
      <c r="DA73" s="106"/>
      <c r="DB73" s="106"/>
      <c r="DC73" s="106"/>
      <c r="DD73" s="106"/>
      <c r="DE73" s="106"/>
      <c r="DF73" s="106"/>
      <c r="DG73" s="106"/>
      <c r="DH73" s="106"/>
      <c r="DI73" s="106"/>
      <c r="DJ73" s="106"/>
      <c r="DK73" s="106"/>
      <c r="DL73" s="106"/>
      <c r="DM73" s="106"/>
      <c r="DN73" s="106"/>
      <c r="DO73" s="106"/>
      <c r="DP73" s="106"/>
      <c r="DQ73" s="106"/>
      <c r="DR73" s="106"/>
      <c r="DS73" s="106"/>
      <c r="DT73" s="106"/>
    </row>
    <row r="74" spans="1:124" s="97" customFormat="1" ht="13.2">
      <c r="A74" s="505"/>
      <c r="B74" s="352" t="s">
        <v>1</v>
      </c>
      <c r="C74" s="484" t="s">
        <v>316</v>
      </c>
      <c r="D74" s="140"/>
      <c r="E74" s="141"/>
      <c r="F74" s="371"/>
      <c r="G74" s="371"/>
      <c r="H74" s="371"/>
      <c r="I74" s="372"/>
      <c r="J74" s="372"/>
      <c r="K74" s="372"/>
      <c r="L74" s="292"/>
      <c r="M74" s="322"/>
      <c r="N74" s="322"/>
      <c r="O74" s="142"/>
      <c r="P74" s="322"/>
      <c r="Q74" s="322"/>
      <c r="R74" s="141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  <c r="AU74" s="106"/>
      <c r="AV74" s="106"/>
      <c r="AW74" s="106"/>
      <c r="AX74" s="106"/>
      <c r="AY74" s="106"/>
      <c r="AZ74" s="106"/>
      <c r="BA74" s="106"/>
      <c r="BB74" s="106"/>
      <c r="BC74" s="106"/>
      <c r="BD74" s="106"/>
      <c r="BE74" s="106"/>
      <c r="BF74" s="106"/>
      <c r="BG74" s="106"/>
      <c r="BH74" s="106"/>
      <c r="BI74" s="106"/>
      <c r="BJ74" s="106"/>
      <c r="BK74" s="106"/>
      <c r="BL74" s="106"/>
      <c r="BM74" s="106"/>
      <c r="BN74" s="106"/>
      <c r="BO74" s="106"/>
      <c r="BP74" s="106"/>
      <c r="BQ74" s="106"/>
      <c r="BR74" s="106"/>
      <c r="BS74" s="106"/>
      <c r="BT74" s="106"/>
      <c r="BU74" s="106"/>
      <c r="BV74" s="106"/>
      <c r="BW74" s="106"/>
      <c r="BX74" s="106"/>
      <c r="BY74" s="106"/>
      <c r="BZ74" s="106"/>
      <c r="CA74" s="106"/>
      <c r="CB74" s="106"/>
      <c r="CC74" s="106"/>
      <c r="CD74" s="106"/>
      <c r="CE74" s="106"/>
      <c r="CF74" s="106"/>
      <c r="CG74" s="106"/>
      <c r="CH74" s="106"/>
      <c r="CI74" s="106"/>
      <c r="CJ74" s="106"/>
      <c r="CK74" s="106"/>
      <c r="CL74" s="106"/>
      <c r="CM74" s="106"/>
      <c r="CN74" s="106"/>
      <c r="CO74" s="106"/>
      <c r="CP74" s="106"/>
      <c r="CQ74" s="106"/>
      <c r="CR74" s="106"/>
      <c r="CS74" s="106"/>
      <c r="CT74" s="106"/>
      <c r="CU74" s="106"/>
      <c r="CV74" s="106"/>
      <c r="CW74" s="106"/>
      <c r="CX74" s="106"/>
      <c r="CY74" s="106"/>
      <c r="CZ74" s="106"/>
      <c r="DA74" s="106"/>
      <c r="DB74" s="106"/>
      <c r="DC74" s="106"/>
      <c r="DD74" s="106"/>
      <c r="DE74" s="106"/>
      <c r="DF74" s="106"/>
      <c r="DG74" s="106"/>
      <c r="DH74" s="106"/>
      <c r="DI74" s="106"/>
      <c r="DJ74" s="106"/>
      <c r="DK74" s="106"/>
      <c r="DL74" s="106"/>
      <c r="DM74" s="106"/>
      <c r="DN74" s="106"/>
      <c r="DO74" s="106"/>
      <c r="DP74" s="106"/>
      <c r="DQ74" s="106"/>
      <c r="DR74" s="106"/>
      <c r="DS74" s="106"/>
      <c r="DT74" s="106"/>
    </row>
    <row r="75" spans="1:124" s="97" customFormat="1" ht="13.2">
      <c r="A75" s="505"/>
      <c r="B75" s="352" t="s">
        <v>1</v>
      </c>
      <c r="C75" s="484" t="s">
        <v>330</v>
      </c>
      <c r="D75" s="140"/>
      <c r="E75" s="141"/>
      <c r="F75" s="371"/>
      <c r="G75" s="371"/>
      <c r="H75" s="371"/>
      <c r="I75" s="372"/>
      <c r="J75" s="372"/>
      <c r="K75" s="372"/>
      <c r="L75" s="292"/>
      <c r="M75" s="322"/>
      <c r="N75" s="322"/>
      <c r="O75" s="142"/>
      <c r="P75" s="322"/>
      <c r="Q75" s="322"/>
      <c r="R75" s="141"/>
      <c r="S75" s="106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  <c r="AU75" s="106"/>
      <c r="AV75" s="106"/>
      <c r="AW75" s="106"/>
      <c r="AX75" s="106"/>
      <c r="AY75" s="106"/>
      <c r="AZ75" s="106"/>
      <c r="BA75" s="106"/>
      <c r="BB75" s="106"/>
      <c r="BC75" s="106"/>
      <c r="BD75" s="106"/>
      <c r="BE75" s="106"/>
      <c r="BF75" s="106"/>
      <c r="BG75" s="106"/>
      <c r="BH75" s="106"/>
      <c r="BI75" s="106"/>
      <c r="BJ75" s="106"/>
      <c r="BK75" s="106"/>
      <c r="BL75" s="106"/>
      <c r="BM75" s="106"/>
      <c r="BN75" s="106"/>
      <c r="BO75" s="106"/>
      <c r="BP75" s="106"/>
      <c r="BQ75" s="106"/>
      <c r="BR75" s="106"/>
      <c r="BS75" s="106"/>
      <c r="BT75" s="106"/>
      <c r="BU75" s="106"/>
      <c r="BV75" s="106"/>
      <c r="BW75" s="106"/>
      <c r="BX75" s="106"/>
      <c r="BY75" s="106"/>
      <c r="BZ75" s="106"/>
      <c r="CA75" s="106"/>
      <c r="CB75" s="106"/>
      <c r="CC75" s="106"/>
      <c r="CD75" s="106"/>
      <c r="CE75" s="106"/>
      <c r="CF75" s="106"/>
      <c r="CG75" s="106"/>
      <c r="CH75" s="106"/>
      <c r="CI75" s="106"/>
      <c r="CJ75" s="106"/>
      <c r="CK75" s="106"/>
      <c r="CL75" s="106"/>
      <c r="CM75" s="106"/>
      <c r="CN75" s="106"/>
      <c r="CO75" s="106"/>
      <c r="CP75" s="106"/>
      <c r="CQ75" s="106"/>
      <c r="CR75" s="106"/>
      <c r="CS75" s="106"/>
      <c r="CT75" s="106"/>
      <c r="CU75" s="106"/>
      <c r="CV75" s="106"/>
      <c r="CW75" s="106"/>
      <c r="CX75" s="106"/>
      <c r="CY75" s="106"/>
      <c r="CZ75" s="106"/>
      <c r="DA75" s="106"/>
      <c r="DB75" s="106"/>
      <c r="DC75" s="106"/>
      <c r="DD75" s="106"/>
      <c r="DE75" s="106"/>
      <c r="DF75" s="106"/>
      <c r="DG75" s="106"/>
      <c r="DH75" s="106"/>
      <c r="DI75" s="106"/>
      <c r="DJ75" s="106"/>
      <c r="DK75" s="106"/>
      <c r="DL75" s="106"/>
      <c r="DM75" s="106"/>
      <c r="DN75" s="106"/>
      <c r="DO75" s="106"/>
      <c r="DP75" s="106"/>
      <c r="DQ75" s="106"/>
      <c r="DR75" s="106"/>
      <c r="DS75" s="106"/>
      <c r="DT75" s="106"/>
    </row>
    <row r="76" spans="1:124" s="97" customFormat="1" ht="13.2">
      <c r="A76" s="506">
        <v>21</v>
      </c>
      <c r="B76" s="348" t="s">
        <v>268</v>
      </c>
      <c r="C76" s="486"/>
      <c r="D76" s="144"/>
      <c r="E76" s="147" t="s">
        <v>56</v>
      </c>
      <c r="F76" s="371">
        <v>26.4</v>
      </c>
      <c r="G76" s="371">
        <v>46.7</v>
      </c>
      <c r="H76" s="371">
        <v>72.599999999999994</v>
      </c>
      <c r="I76" s="372">
        <v>118.7</v>
      </c>
      <c r="J76" s="372">
        <v>141.1</v>
      </c>
      <c r="K76" s="372">
        <f>SUM(F76:J76)</f>
        <v>405.5</v>
      </c>
      <c r="L76" s="410" t="s">
        <v>97</v>
      </c>
      <c r="M76" s="322"/>
      <c r="N76" s="322"/>
      <c r="O76" s="322"/>
      <c r="P76" s="322">
        <f t="shared" ref="P76:P78" si="2">+M76*K76</f>
        <v>0</v>
      </c>
      <c r="Q76" s="322">
        <f t="shared" ref="Q76:Q78" si="3">+N76*K76</f>
        <v>0</v>
      </c>
      <c r="R76" s="361">
        <f>+K76*O76</f>
        <v>0</v>
      </c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  <c r="AT76" s="106"/>
      <c r="AU76" s="106"/>
      <c r="AV76" s="106"/>
      <c r="AW76" s="106"/>
      <c r="AX76" s="106"/>
      <c r="AY76" s="106"/>
      <c r="AZ76" s="106"/>
      <c r="BA76" s="106"/>
      <c r="BB76" s="106"/>
      <c r="BC76" s="106"/>
      <c r="BD76" s="106"/>
      <c r="BE76" s="106"/>
      <c r="BF76" s="106"/>
      <c r="BG76" s="106"/>
      <c r="BH76" s="106"/>
      <c r="BI76" s="106"/>
      <c r="BJ76" s="106"/>
      <c r="BK76" s="106"/>
      <c r="BL76" s="106"/>
      <c r="BM76" s="106"/>
      <c r="BN76" s="106"/>
      <c r="BO76" s="106"/>
      <c r="BP76" s="106"/>
      <c r="BQ76" s="106"/>
      <c r="BR76" s="106"/>
      <c r="BS76" s="106"/>
      <c r="BT76" s="106"/>
      <c r="BU76" s="106"/>
      <c r="BV76" s="106"/>
      <c r="BW76" s="106"/>
      <c r="BX76" s="106"/>
      <c r="BY76" s="106"/>
      <c r="BZ76" s="106"/>
      <c r="CA76" s="106"/>
      <c r="CB76" s="106"/>
      <c r="CC76" s="106"/>
      <c r="CD76" s="106"/>
      <c r="CE76" s="106"/>
      <c r="CF76" s="106"/>
      <c r="CG76" s="106"/>
      <c r="CH76" s="106"/>
      <c r="CI76" s="106"/>
      <c r="CJ76" s="106"/>
      <c r="CK76" s="106"/>
      <c r="CL76" s="106"/>
      <c r="CM76" s="106"/>
      <c r="CN76" s="106"/>
      <c r="CO76" s="106"/>
      <c r="CP76" s="106"/>
      <c r="CQ76" s="106"/>
      <c r="CR76" s="106"/>
      <c r="CS76" s="106"/>
      <c r="CT76" s="106"/>
      <c r="CU76" s="106"/>
      <c r="CV76" s="106"/>
      <c r="CW76" s="106"/>
      <c r="CX76" s="106"/>
      <c r="CY76" s="106"/>
      <c r="CZ76" s="106"/>
      <c r="DA76" s="106"/>
      <c r="DB76" s="106"/>
      <c r="DC76" s="106"/>
      <c r="DD76" s="106"/>
      <c r="DE76" s="106"/>
      <c r="DF76" s="106"/>
      <c r="DG76" s="106"/>
      <c r="DH76" s="106"/>
      <c r="DI76" s="106"/>
      <c r="DJ76" s="106"/>
      <c r="DK76" s="106"/>
      <c r="DL76" s="106"/>
      <c r="DM76" s="106"/>
      <c r="DN76" s="106"/>
      <c r="DO76" s="106"/>
      <c r="DP76" s="106"/>
      <c r="DQ76" s="106"/>
      <c r="DR76" s="106"/>
      <c r="DS76" s="106"/>
      <c r="DT76" s="106"/>
    </row>
    <row r="77" spans="1:124" s="97" customFormat="1" ht="13.2">
      <c r="A77" s="171"/>
      <c r="B77" s="353" t="s">
        <v>1</v>
      </c>
      <c r="C77" s="486" t="s">
        <v>159</v>
      </c>
      <c r="D77" s="144"/>
      <c r="E77" s="147"/>
      <c r="F77" s="371"/>
      <c r="G77" s="371"/>
      <c r="H77" s="371"/>
      <c r="I77" s="372"/>
      <c r="J77" s="372"/>
      <c r="K77" s="372"/>
      <c r="L77" s="292"/>
      <c r="M77" s="322"/>
      <c r="N77" s="322"/>
      <c r="O77" s="322"/>
      <c r="P77" s="322"/>
      <c r="Q77" s="322"/>
      <c r="R77" s="361"/>
    </row>
    <row r="78" spans="1:124" s="97" customFormat="1" ht="13.95" customHeight="1">
      <c r="A78" s="171">
        <v>22</v>
      </c>
      <c r="B78" s="400" t="s">
        <v>401</v>
      </c>
      <c r="C78" s="100"/>
      <c r="D78" s="94"/>
      <c r="E78" s="171" t="s">
        <v>402</v>
      </c>
      <c r="F78" s="371">
        <v>105</v>
      </c>
      <c r="G78" s="371">
        <v>0</v>
      </c>
      <c r="H78" s="371">
        <v>0</v>
      </c>
      <c r="I78" s="371">
        <v>0</v>
      </c>
      <c r="J78" s="371">
        <v>0</v>
      </c>
      <c r="K78" s="371">
        <f>SUM(F78:J78)</f>
        <v>105</v>
      </c>
      <c r="L78" s="292" t="s">
        <v>272</v>
      </c>
      <c r="M78" s="322"/>
      <c r="N78" s="322"/>
      <c r="O78" s="322"/>
      <c r="P78" s="322">
        <f t="shared" si="2"/>
        <v>0</v>
      </c>
      <c r="Q78" s="322">
        <f t="shared" si="3"/>
        <v>0</v>
      </c>
      <c r="R78" s="361">
        <f>+K78*O78</f>
        <v>0</v>
      </c>
    </row>
    <row r="79" spans="1:124" s="97" customFormat="1" ht="13.2">
      <c r="A79" s="171"/>
      <c r="B79" s="345" t="s">
        <v>1</v>
      </c>
      <c r="C79" s="100" t="s">
        <v>403</v>
      </c>
      <c r="D79" s="94"/>
      <c r="E79" s="171"/>
      <c r="F79" s="369"/>
      <c r="G79" s="370"/>
      <c r="H79" s="370"/>
      <c r="I79" s="370"/>
      <c r="J79" s="369"/>
      <c r="K79" s="370"/>
      <c r="L79" s="259"/>
      <c r="M79" s="259"/>
      <c r="N79" s="259"/>
      <c r="O79" s="164"/>
      <c r="P79" s="259"/>
      <c r="Q79" s="259"/>
      <c r="R79" s="164"/>
    </row>
    <row r="80" spans="1:124" s="97" customFormat="1" ht="13.2">
      <c r="A80" s="105"/>
      <c r="B80" s="345" t="s">
        <v>1</v>
      </c>
      <c r="C80" s="100" t="s">
        <v>404</v>
      </c>
      <c r="D80" s="101"/>
      <c r="E80" s="105"/>
      <c r="F80" s="371"/>
      <c r="G80" s="371"/>
      <c r="H80" s="371"/>
      <c r="I80" s="371"/>
      <c r="J80" s="371"/>
      <c r="K80" s="371"/>
      <c r="L80" s="292"/>
      <c r="M80" s="292"/>
      <c r="N80" s="292"/>
      <c r="O80" s="322"/>
      <c r="P80" s="292"/>
      <c r="Q80" s="292"/>
      <c r="R80" s="361"/>
    </row>
    <row r="81" spans="1:124" s="97" customFormat="1" ht="13.2">
      <c r="A81" s="105"/>
      <c r="B81" s="345" t="s">
        <v>1</v>
      </c>
      <c r="C81" s="100" t="s">
        <v>405</v>
      </c>
      <c r="D81" s="101"/>
      <c r="E81" s="105"/>
      <c r="F81" s="373"/>
      <c r="G81" s="373"/>
      <c r="H81" s="373"/>
      <c r="I81" s="373"/>
      <c r="J81" s="373"/>
      <c r="K81" s="381"/>
      <c r="L81" s="260"/>
      <c r="M81" s="255"/>
      <c r="N81" s="255"/>
      <c r="O81" s="169"/>
      <c r="P81" s="255"/>
      <c r="Q81" s="255"/>
      <c r="R81" s="174"/>
    </row>
    <row r="82" spans="1:124" s="97" customFormat="1" ht="13.2">
      <c r="A82" s="105"/>
      <c r="B82" s="345" t="s">
        <v>1</v>
      </c>
      <c r="C82" s="100" t="s">
        <v>406</v>
      </c>
      <c r="D82" s="155"/>
      <c r="E82" s="102"/>
      <c r="F82" s="374"/>
      <c r="G82" s="374"/>
      <c r="H82" s="374"/>
      <c r="I82" s="374"/>
      <c r="J82" s="374"/>
      <c r="K82" s="374"/>
      <c r="L82" s="257"/>
      <c r="M82" s="259"/>
      <c r="N82" s="259"/>
      <c r="O82" s="156"/>
      <c r="P82" s="259"/>
      <c r="Q82" s="259"/>
      <c r="R82" s="102"/>
    </row>
    <row r="83" spans="1:124" s="97" customFormat="1" ht="13.2">
      <c r="A83" s="105"/>
      <c r="B83" s="345" t="s">
        <v>1</v>
      </c>
      <c r="C83" s="100" t="s">
        <v>407</v>
      </c>
      <c r="D83" s="155"/>
      <c r="E83" s="102"/>
      <c r="F83" s="371"/>
      <c r="G83" s="371"/>
      <c r="H83" s="371"/>
      <c r="I83" s="371"/>
      <c r="J83" s="371"/>
      <c r="K83" s="371"/>
      <c r="L83" s="292"/>
      <c r="M83" s="292"/>
      <c r="N83" s="292"/>
      <c r="O83" s="322"/>
      <c r="P83" s="292"/>
      <c r="Q83" s="292"/>
      <c r="R83" s="361"/>
    </row>
    <row r="84" spans="1:124" s="97" customFormat="1" ht="13.2">
      <c r="A84" s="105"/>
      <c r="B84" s="345" t="s">
        <v>1</v>
      </c>
      <c r="C84" s="100" t="s">
        <v>408</v>
      </c>
      <c r="D84" s="155"/>
      <c r="E84" s="102"/>
      <c r="F84" s="373"/>
      <c r="G84" s="373"/>
      <c r="H84" s="373"/>
      <c r="I84" s="373"/>
      <c r="J84" s="373"/>
      <c r="K84" s="373"/>
      <c r="L84" s="260"/>
      <c r="M84" s="255"/>
      <c r="N84" s="255"/>
      <c r="O84" s="169"/>
      <c r="P84" s="255"/>
      <c r="Q84" s="255"/>
      <c r="R84" s="95"/>
    </row>
    <row r="85" spans="1:124" s="97" customFormat="1" ht="13.2">
      <c r="A85" s="105"/>
      <c r="B85" s="345" t="s">
        <v>1</v>
      </c>
      <c r="C85" s="100" t="s">
        <v>409</v>
      </c>
      <c r="D85" s="155"/>
      <c r="E85" s="102"/>
      <c r="F85" s="373"/>
      <c r="G85" s="373"/>
      <c r="H85" s="373"/>
      <c r="I85" s="373"/>
      <c r="J85" s="373"/>
      <c r="K85" s="373"/>
      <c r="L85" s="260"/>
      <c r="M85" s="255"/>
      <c r="N85" s="255"/>
      <c r="O85" s="169"/>
      <c r="P85" s="255"/>
      <c r="Q85" s="255"/>
      <c r="R85" s="95"/>
    </row>
    <row r="86" spans="1:124" s="158" customFormat="1" ht="13.2">
      <c r="A86" s="507"/>
      <c r="B86" s="345"/>
      <c r="C86" s="100"/>
      <c r="D86" s="399"/>
      <c r="E86" s="414"/>
      <c r="F86" s="397"/>
      <c r="G86" s="397"/>
      <c r="H86" s="397"/>
      <c r="I86" s="397"/>
      <c r="J86" s="397"/>
      <c r="K86" s="397"/>
      <c r="L86" s="398"/>
      <c r="M86" s="450"/>
      <c r="N86" s="450"/>
      <c r="O86" s="169"/>
      <c r="P86" s="450"/>
      <c r="Q86" s="450"/>
      <c r="R86" s="487"/>
    </row>
    <row r="87" spans="1:124" s="14" customFormat="1" ht="13.2">
      <c r="A87" s="508"/>
      <c r="B87" s="146"/>
      <c r="C87" s="486"/>
      <c r="D87" s="144"/>
      <c r="E87" s="147"/>
      <c r="F87" s="369"/>
      <c r="G87" s="369"/>
      <c r="H87" s="369"/>
      <c r="I87" s="369"/>
      <c r="J87" s="369"/>
      <c r="K87" s="369"/>
      <c r="L87" s="257"/>
      <c r="M87" s="257"/>
      <c r="N87" s="257"/>
      <c r="O87" s="148"/>
      <c r="P87" s="257"/>
      <c r="Q87" s="257"/>
      <c r="R87" s="95"/>
    </row>
    <row r="88" spans="1:124" s="97" customFormat="1" ht="13.8" thickBot="1">
      <c r="A88" s="509"/>
      <c r="B88" s="149"/>
      <c r="C88" s="150"/>
      <c r="D88" s="151"/>
      <c r="E88" s="151"/>
      <c r="F88" s="379"/>
      <c r="G88" s="379"/>
      <c r="H88" s="379"/>
      <c r="I88" s="379"/>
      <c r="J88" s="379" t="s">
        <v>91</v>
      </c>
      <c r="K88" s="379"/>
      <c r="L88" s="258"/>
      <c r="M88" s="258"/>
      <c r="N88" s="258"/>
      <c r="O88" s="153"/>
      <c r="P88" s="452">
        <f>SUM(P10:P87)</f>
        <v>0</v>
      </c>
      <c r="Q88" s="452">
        <f>SUM(Q10:Q87)</f>
        <v>0</v>
      </c>
      <c r="R88" s="453">
        <f>SUM(R10:R87)</f>
        <v>0</v>
      </c>
    </row>
    <row r="89" spans="1:124" s="97" customFormat="1" ht="13.2">
      <c r="A89" s="502"/>
      <c r="B89" s="111"/>
      <c r="C89" s="112"/>
      <c r="D89" s="136"/>
      <c r="E89" s="114"/>
      <c r="F89" s="380"/>
      <c r="G89" s="370"/>
      <c r="H89" s="370"/>
      <c r="I89" s="370"/>
      <c r="J89" s="380"/>
      <c r="K89" s="370"/>
      <c r="L89" s="255"/>
      <c r="M89" s="255"/>
      <c r="N89" s="255"/>
      <c r="O89" s="114"/>
      <c r="P89" s="255"/>
      <c r="Q89" s="255"/>
      <c r="R89" s="114"/>
      <c r="S89" s="116"/>
      <c r="T89" s="116"/>
      <c r="U89" s="116"/>
      <c r="V89" s="116"/>
      <c r="W89" s="116"/>
      <c r="X89" s="116"/>
      <c r="Y89" s="116"/>
      <c r="Z89" s="116"/>
      <c r="AA89" s="116"/>
      <c r="AB89" s="116"/>
      <c r="AC89" s="116"/>
      <c r="AD89" s="116"/>
      <c r="AE89" s="116"/>
      <c r="AF89" s="116"/>
      <c r="AG89" s="116"/>
      <c r="AH89" s="116"/>
      <c r="AI89" s="116"/>
      <c r="AJ89" s="116"/>
      <c r="AK89" s="116"/>
      <c r="AL89" s="116"/>
      <c r="AM89" s="116"/>
      <c r="AN89" s="116"/>
      <c r="AO89" s="116"/>
      <c r="AP89" s="116"/>
      <c r="AQ89" s="116"/>
      <c r="AR89" s="116"/>
      <c r="AS89" s="116"/>
      <c r="AT89" s="116"/>
      <c r="AU89" s="116"/>
      <c r="AV89" s="116"/>
      <c r="AW89" s="116"/>
      <c r="AX89" s="116"/>
      <c r="AY89" s="116"/>
      <c r="AZ89" s="116"/>
      <c r="BA89" s="116"/>
      <c r="BB89" s="116"/>
      <c r="BC89" s="116"/>
      <c r="BD89" s="116"/>
      <c r="BE89" s="116"/>
      <c r="BF89" s="116"/>
      <c r="BG89" s="116"/>
      <c r="BH89" s="116"/>
      <c r="BI89" s="116"/>
      <c r="BJ89" s="116"/>
      <c r="BK89" s="116"/>
      <c r="BL89" s="116"/>
      <c r="BM89" s="116"/>
      <c r="BN89" s="116"/>
      <c r="BO89" s="116"/>
      <c r="BP89" s="116"/>
      <c r="BQ89" s="116"/>
      <c r="BR89" s="116"/>
      <c r="BS89" s="116"/>
      <c r="BT89" s="116"/>
      <c r="BU89" s="116"/>
      <c r="BV89" s="116"/>
      <c r="BW89" s="116"/>
      <c r="BX89" s="116"/>
      <c r="BY89" s="116"/>
      <c r="BZ89" s="116"/>
      <c r="CA89" s="116"/>
      <c r="CB89" s="116"/>
      <c r="CC89" s="116"/>
      <c r="CD89" s="116"/>
      <c r="CE89" s="116"/>
      <c r="CF89" s="116"/>
      <c r="CG89" s="116"/>
      <c r="CH89" s="116"/>
      <c r="CI89" s="116"/>
      <c r="CJ89" s="116"/>
      <c r="CK89" s="116"/>
      <c r="CL89" s="116"/>
      <c r="CM89" s="116"/>
      <c r="CN89" s="116"/>
      <c r="CO89" s="116"/>
      <c r="CP89" s="116"/>
      <c r="CQ89" s="116"/>
      <c r="CR89" s="116"/>
      <c r="CS89" s="116"/>
      <c r="CT89" s="116"/>
      <c r="CU89" s="116"/>
      <c r="CV89" s="116"/>
      <c r="CW89" s="116"/>
      <c r="CX89" s="116"/>
      <c r="CY89" s="116"/>
      <c r="CZ89" s="116"/>
      <c r="DA89" s="116"/>
      <c r="DB89" s="116"/>
      <c r="DC89" s="116"/>
      <c r="DD89" s="116"/>
      <c r="DE89" s="116"/>
      <c r="DF89" s="116"/>
      <c r="DG89" s="116"/>
      <c r="DH89" s="116"/>
      <c r="DI89" s="116"/>
      <c r="DJ89" s="116"/>
      <c r="DK89" s="116"/>
      <c r="DL89" s="116"/>
      <c r="DM89" s="116"/>
      <c r="DN89" s="116"/>
      <c r="DO89" s="116"/>
      <c r="DP89" s="116"/>
      <c r="DQ89" s="116"/>
      <c r="DR89" s="116"/>
      <c r="DS89" s="116"/>
      <c r="DT89" s="116"/>
    </row>
    <row r="90" spans="1:124" s="97" customFormat="1" ht="13.2">
      <c r="A90" s="503" t="s">
        <v>5</v>
      </c>
      <c r="B90" s="488" t="s">
        <v>269</v>
      </c>
      <c r="C90" s="489"/>
      <c r="D90" s="136"/>
      <c r="E90" s="114"/>
      <c r="F90" s="369"/>
      <c r="G90" s="370"/>
      <c r="H90" s="370"/>
      <c r="I90" s="370"/>
      <c r="J90" s="369"/>
      <c r="K90" s="370"/>
      <c r="L90" s="255"/>
      <c r="M90" s="450"/>
      <c r="N90" s="450"/>
      <c r="O90" s="169"/>
      <c r="P90" s="450"/>
      <c r="Q90" s="450"/>
      <c r="R90" s="114"/>
      <c r="S90" s="116"/>
      <c r="T90" s="116"/>
      <c r="U90" s="116"/>
      <c r="V90" s="116"/>
      <c r="W90" s="116"/>
      <c r="X90" s="116"/>
      <c r="Y90" s="116"/>
      <c r="Z90" s="116"/>
      <c r="AA90" s="116"/>
      <c r="AB90" s="116"/>
      <c r="AC90" s="116"/>
      <c r="AD90" s="116"/>
      <c r="AE90" s="116"/>
      <c r="AF90" s="116"/>
      <c r="AG90" s="116"/>
      <c r="AH90" s="116"/>
      <c r="AI90" s="116"/>
      <c r="AJ90" s="116"/>
      <c r="AK90" s="116"/>
      <c r="AL90" s="116"/>
      <c r="AM90" s="116"/>
      <c r="AN90" s="116"/>
      <c r="AO90" s="116"/>
      <c r="AP90" s="116"/>
      <c r="AQ90" s="116"/>
      <c r="AR90" s="116"/>
      <c r="AS90" s="116"/>
      <c r="AT90" s="116"/>
      <c r="AU90" s="116"/>
      <c r="AV90" s="116"/>
      <c r="AW90" s="116"/>
      <c r="AX90" s="116"/>
      <c r="AY90" s="116"/>
      <c r="AZ90" s="116"/>
      <c r="BA90" s="116"/>
      <c r="BB90" s="116"/>
      <c r="BC90" s="116"/>
      <c r="BD90" s="116"/>
      <c r="BE90" s="116"/>
      <c r="BF90" s="116"/>
      <c r="BG90" s="116"/>
      <c r="BH90" s="116"/>
      <c r="BI90" s="116"/>
      <c r="BJ90" s="116"/>
      <c r="BK90" s="116"/>
      <c r="BL90" s="116"/>
      <c r="BM90" s="116"/>
      <c r="BN90" s="116"/>
      <c r="BO90" s="116"/>
      <c r="BP90" s="116"/>
      <c r="BQ90" s="116"/>
      <c r="BR90" s="116"/>
      <c r="BS90" s="116"/>
      <c r="BT90" s="116"/>
      <c r="BU90" s="116"/>
      <c r="BV90" s="116"/>
      <c r="BW90" s="116"/>
      <c r="BX90" s="116"/>
      <c r="BY90" s="116"/>
      <c r="BZ90" s="116"/>
      <c r="CA90" s="116"/>
      <c r="CB90" s="116"/>
      <c r="CC90" s="116"/>
      <c r="CD90" s="116"/>
      <c r="CE90" s="116"/>
      <c r="CF90" s="116"/>
      <c r="CG90" s="116"/>
      <c r="CH90" s="116"/>
      <c r="CI90" s="116"/>
      <c r="CJ90" s="116"/>
      <c r="CK90" s="116"/>
      <c r="CL90" s="116"/>
      <c r="CM90" s="116"/>
      <c r="CN90" s="116"/>
      <c r="CO90" s="116"/>
      <c r="CP90" s="116"/>
      <c r="CQ90" s="116"/>
      <c r="CR90" s="116"/>
      <c r="CS90" s="116"/>
      <c r="CT90" s="116"/>
      <c r="CU90" s="116"/>
      <c r="CV90" s="116"/>
      <c r="CW90" s="116"/>
      <c r="CX90" s="116"/>
      <c r="CY90" s="116"/>
      <c r="CZ90" s="116"/>
      <c r="DA90" s="116"/>
      <c r="DB90" s="116"/>
      <c r="DC90" s="116"/>
      <c r="DD90" s="116"/>
      <c r="DE90" s="116"/>
      <c r="DF90" s="116"/>
      <c r="DG90" s="116"/>
      <c r="DH90" s="116"/>
      <c r="DI90" s="116"/>
      <c r="DJ90" s="116"/>
      <c r="DK90" s="116"/>
      <c r="DL90" s="116"/>
      <c r="DM90" s="116"/>
      <c r="DN90" s="116"/>
      <c r="DO90" s="116"/>
      <c r="DP90" s="116"/>
      <c r="DQ90" s="116"/>
      <c r="DR90" s="116"/>
      <c r="DS90" s="116"/>
      <c r="DT90" s="116"/>
    </row>
    <row r="91" spans="1:124" s="97" customFormat="1" ht="13.2">
      <c r="A91" s="105"/>
      <c r="B91" s="99"/>
      <c r="C91" s="100"/>
      <c r="D91" s="155"/>
      <c r="E91" s="102"/>
      <c r="F91" s="369"/>
      <c r="G91" s="370"/>
      <c r="H91" s="370"/>
      <c r="I91" s="370"/>
      <c r="J91" s="369"/>
      <c r="K91" s="370"/>
      <c r="L91" s="259"/>
      <c r="M91" s="450"/>
      <c r="N91" s="450"/>
      <c r="O91" s="169"/>
      <c r="P91" s="450"/>
      <c r="Q91" s="450"/>
      <c r="R91" s="102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  <c r="BH91" s="106"/>
      <c r="BI91" s="106"/>
      <c r="BJ91" s="106"/>
      <c r="BK91" s="106"/>
      <c r="BL91" s="106"/>
      <c r="BM91" s="106"/>
      <c r="BN91" s="106"/>
      <c r="BO91" s="106"/>
      <c r="BP91" s="106"/>
      <c r="BQ91" s="106"/>
      <c r="BR91" s="106"/>
      <c r="BS91" s="106"/>
      <c r="BT91" s="106"/>
      <c r="BU91" s="106"/>
      <c r="BV91" s="106"/>
      <c r="BW91" s="106"/>
      <c r="BX91" s="106"/>
      <c r="BY91" s="106"/>
      <c r="BZ91" s="106"/>
      <c r="CA91" s="106"/>
      <c r="CB91" s="106"/>
      <c r="CC91" s="106"/>
      <c r="CD91" s="106"/>
      <c r="CE91" s="106"/>
      <c r="CF91" s="106"/>
      <c r="CG91" s="106"/>
      <c r="CH91" s="106"/>
      <c r="CI91" s="106"/>
      <c r="CJ91" s="106"/>
      <c r="CK91" s="106"/>
      <c r="CL91" s="106"/>
      <c r="CM91" s="106"/>
      <c r="CN91" s="106"/>
      <c r="CO91" s="106"/>
      <c r="CP91" s="106"/>
      <c r="CQ91" s="106"/>
      <c r="CR91" s="106"/>
      <c r="CS91" s="106"/>
      <c r="CT91" s="106"/>
      <c r="CU91" s="106"/>
      <c r="CV91" s="106"/>
      <c r="CW91" s="106"/>
      <c r="CX91" s="106"/>
      <c r="CY91" s="106"/>
      <c r="CZ91" s="106"/>
      <c r="DA91" s="106"/>
      <c r="DB91" s="106"/>
      <c r="DC91" s="106"/>
      <c r="DD91" s="106"/>
      <c r="DE91" s="106"/>
      <c r="DF91" s="106"/>
      <c r="DG91" s="106"/>
      <c r="DH91" s="106"/>
    </row>
    <row r="92" spans="1:124" s="158" customFormat="1" ht="13.2">
      <c r="A92" s="171">
        <v>1</v>
      </c>
      <c r="B92" s="267" t="s">
        <v>270</v>
      </c>
      <c r="C92" s="112"/>
      <c r="D92" s="136"/>
      <c r="E92" s="407" t="s">
        <v>277</v>
      </c>
      <c r="F92" s="371">
        <v>0</v>
      </c>
      <c r="G92" s="371">
        <f>(9*3)+(9*3)+(12*3)+(9*3)</f>
        <v>117</v>
      </c>
      <c r="H92" s="372">
        <f>((2400*9+7945.4918+2195+3495+2400*5+4775.5749+1625.6743+6519.6799)*3000+(14917.8913+2496.7144+2502.6945)*3500)/POWER(10,6)</f>
        <v>250.17981340000003</v>
      </c>
      <c r="I92" s="372">
        <f>(2.5*16)*2.6</f>
        <v>104</v>
      </c>
      <c r="J92" s="372">
        <f>(4.5+4.5+4.5+4.5+4+2+2+2+2+2)*2.6</f>
        <v>83.2</v>
      </c>
      <c r="K92" s="371">
        <f>SUM(F92:J92)</f>
        <v>554.3798134000001</v>
      </c>
      <c r="L92" s="292" t="s">
        <v>272</v>
      </c>
      <c r="M92" s="322"/>
      <c r="N92" s="322"/>
      <c r="O92" s="169"/>
      <c r="P92" s="322">
        <f t="shared" ref="P92:P135" si="4">+M92*K92</f>
        <v>0</v>
      </c>
      <c r="Q92" s="322">
        <f t="shared" ref="Q92:Q135" si="5">+N92*K92</f>
        <v>0</v>
      </c>
      <c r="R92" s="361">
        <f>+K92*O92</f>
        <v>0</v>
      </c>
      <c r="S92" s="160"/>
      <c r="T92" s="160"/>
      <c r="U92" s="160"/>
      <c r="V92" s="160"/>
      <c r="W92" s="160"/>
      <c r="X92" s="160"/>
      <c r="Y92" s="160"/>
      <c r="Z92" s="160"/>
      <c r="AA92" s="160"/>
      <c r="AB92" s="160"/>
      <c r="AC92" s="160"/>
      <c r="AD92" s="160"/>
      <c r="AE92" s="160"/>
      <c r="AF92" s="160"/>
      <c r="AG92" s="160"/>
      <c r="AH92" s="160"/>
      <c r="AI92" s="160"/>
      <c r="AJ92" s="160"/>
      <c r="AK92" s="160"/>
      <c r="AL92" s="160"/>
      <c r="AM92" s="160"/>
      <c r="AN92" s="160"/>
      <c r="AO92" s="160"/>
      <c r="AP92" s="160"/>
      <c r="AQ92" s="160"/>
      <c r="AR92" s="160"/>
      <c r="AS92" s="160"/>
      <c r="AT92" s="160"/>
      <c r="AU92" s="160"/>
      <c r="AV92" s="160"/>
      <c r="AW92" s="160"/>
      <c r="AX92" s="160"/>
      <c r="AY92" s="160"/>
      <c r="AZ92" s="160"/>
      <c r="BA92" s="160"/>
      <c r="BB92" s="160"/>
      <c r="BC92" s="160"/>
      <c r="BD92" s="160"/>
      <c r="BE92" s="160"/>
      <c r="BF92" s="160"/>
      <c r="BG92" s="160"/>
      <c r="BH92" s="160"/>
      <c r="BI92" s="160"/>
      <c r="BJ92" s="160"/>
      <c r="BK92" s="160"/>
      <c r="BL92" s="160"/>
      <c r="BM92" s="160"/>
      <c r="BN92" s="160"/>
      <c r="BO92" s="160"/>
      <c r="BP92" s="160"/>
      <c r="BQ92" s="160"/>
      <c r="BR92" s="160"/>
      <c r="BS92" s="160"/>
      <c r="BT92" s="160"/>
      <c r="BU92" s="160"/>
      <c r="BV92" s="160"/>
      <c r="BW92" s="160"/>
      <c r="BX92" s="160"/>
      <c r="BY92" s="160"/>
      <c r="BZ92" s="160"/>
      <c r="CA92" s="160"/>
      <c r="CB92" s="160"/>
      <c r="CC92" s="160"/>
      <c r="CD92" s="160"/>
      <c r="CE92" s="160"/>
      <c r="CF92" s="160"/>
      <c r="CG92" s="160"/>
      <c r="CH92" s="160"/>
      <c r="CI92" s="160"/>
      <c r="CJ92" s="160"/>
      <c r="CK92" s="160"/>
      <c r="CL92" s="160"/>
      <c r="CM92" s="160"/>
      <c r="CN92" s="160"/>
      <c r="CO92" s="160"/>
      <c r="CP92" s="160"/>
      <c r="CQ92" s="160"/>
      <c r="CR92" s="160"/>
      <c r="CS92" s="160"/>
      <c r="CT92" s="160"/>
      <c r="CU92" s="160"/>
      <c r="CV92" s="160"/>
      <c r="CW92" s="160"/>
      <c r="CX92" s="160"/>
      <c r="CY92" s="160"/>
      <c r="CZ92" s="160"/>
      <c r="DA92" s="160"/>
      <c r="DB92" s="160"/>
      <c r="DC92" s="160"/>
      <c r="DD92" s="160"/>
      <c r="DE92" s="160"/>
      <c r="DF92" s="160"/>
      <c r="DG92" s="160"/>
      <c r="DH92" s="160"/>
    </row>
    <row r="93" spans="1:124" s="158" customFormat="1" ht="13.2">
      <c r="A93" s="167"/>
      <c r="B93" s="342" t="s">
        <v>1</v>
      </c>
      <c r="C93" s="100" t="s">
        <v>465</v>
      </c>
      <c r="D93" s="162"/>
      <c r="E93" s="114"/>
      <c r="F93" s="371"/>
      <c r="G93" s="371"/>
      <c r="H93" s="371"/>
      <c r="I93" s="372"/>
      <c r="J93" s="372"/>
      <c r="K93" s="372"/>
      <c r="L93" s="292"/>
      <c r="M93" s="322"/>
      <c r="N93" s="322"/>
      <c r="O93" s="169"/>
      <c r="P93" s="322"/>
      <c r="Q93" s="322"/>
      <c r="R93" s="114"/>
      <c r="S93" s="160"/>
      <c r="T93" s="160"/>
      <c r="U93" s="160"/>
      <c r="V93" s="160"/>
      <c r="W93" s="160"/>
      <c r="X93" s="160"/>
      <c r="Y93" s="160"/>
      <c r="Z93" s="160"/>
      <c r="AA93" s="160"/>
      <c r="AB93" s="160"/>
      <c r="AC93" s="160"/>
      <c r="AD93" s="160"/>
      <c r="AE93" s="160"/>
      <c r="AF93" s="160"/>
      <c r="AG93" s="160"/>
      <c r="AH93" s="160"/>
      <c r="AI93" s="160"/>
      <c r="AJ93" s="160"/>
      <c r="AK93" s="160"/>
      <c r="AL93" s="160"/>
      <c r="AM93" s="160"/>
      <c r="AN93" s="160"/>
      <c r="AO93" s="160"/>
      <c r="AP93" s="160"/>
      <c r="AQ93" s="160"/>
      <c r="AR93" s="160"/>
      <c r="AS93" s="160"/>
      <c r="AT93" s="160"/>
      <c r="AU93" s="160"/>
      <c r="AV93" s="160"/>
      <c r="AW93" s="160"/>
      <c r="AX93" s="160"/>
      <c r="AY93" s="160"/>
      <c r="AZ93" s="160"/>
      <c r="BA93" s="160"/>
      <c r="BB93" s="160"/>
      <c r="BC93" s="160"/>
      <c r="BD93" s="160"/>
      <c r="BE93" s="160"/>
      <c r="BF93" s="160"/>
      <c r="BG93" s="160"/>
      <c r="BH93" s="160"/>
      <c r="BI93" s="160"/>
      <c r="BJ93" s="160"/>
      <c r="BK93" s="160"/>
      <c r="BL93" s="160"/>
      <c r="BM93" s="160"/>
      <c r="BN93" s="160"/>
      <c r="BO93" s="160"/>
      <c r="BP93" s="160"/>
      <c r="BQ93" s="160"/>
      <c r="BR93" s="160"/>
      <c r="BS93" s="160"/>
      <c r="BT93" s="160"/>
      <c r="BU93" s="160"/>
      <c r="BV93" s="160"/>
      <c r="BW93" s="160"/>
      <c r="BX93" s="160"/>
      <c r="BY93" s="160"/>
      <c r="BZ93" s="160"/>
      <c r="CA93" s="160"/>
      <c r="CB93" s="160"/>
      <c r="CC93" s="160"/>
      <c r="CD93" s="160"/>
      <c r="CE93" s="160"/>
      <c r="CF93" s="160"/>
      <c r="CG93" s="160"/>
      <c r="CH93" s="160"/>
      <c r="CI93" s="160"/>
      <c r="CJ93" s="160"/>
      <c r="CK93" s="160"/>
      <c r="CL93" s="160"/>
      <c r="CM93" s="160"/>
      <c r="CN93" s="160"/>
      <c r="CO93" s="160"/>
      <c r="CP93" s="160"/>
      <c r="CQ93" s="160"/>
      <c r="CR93" s="160"/>
      <c r="CS93" s="160"/>
      <c r="CT93" s="160"/>
      <c r="CU93" s="160"/>
      <c r="CV93" s="160"/>
      <c r="CW93" s="160"/>
      <c r="CX93" s="160"/>
      <c r="CY93" s="160"/>
      <c r="CZ93" s="160"/>
      <c r="DA93" s="160"/>
      <c r="DB93" s="160"/>
      <c r="DC93" s="160"/>
      <c r="DD93" s="160"/>
      <c r="DE93" s="160"/>
      <c r="DF93" s="160"/>
      <c r="DG93" s="160"/>
      <c r="DH93" s="160"/>
    </row>
    <row r="94" spans="1:124" s="158" customFormat="1" ht="13.2">
      <c r="A94" s="167"/>
      <c r="B94" s="342" t="s">
        <v>1</v>
      </c>
      <c r="C94" s="100" t="s">
        <v>160</v>
      </c>
      <c r="D94" s="162"/>
      <c r="E94" s="114"/>
      <c r="F94" s="371"/>
      <c r="G94" s="371"/>
      <c r="H94" s="371"/>
      <c r="I94" s="372"/>
      <c r="J94" s="372"/>
      <c r="K94" s="372"/>
      <c r="L94" s="292"/>
      <c r="M94" s="322"/>
      <c r="N94" s="322"/>
      <c r="O94" s="169"/>
      <c r="P94" s="322"/>
      <c r="Q94" s="322"/>
      <c r="R94" s="114"/>
      <c r="S94" s="160"/>
      <c r="T94" s="160"/>
      <c r="U94" s="160"/>
      <c r="V94" s="160"/>
      <c r="W94" s="160"/>
      <c r="X94" s="160"/>
      <c r="Y94" s="160"/>
      <c r="Z94" s="160"/>
      <c r="AA94" s="160"/>
      <c r="AB94" s="160"/>
      <c r="AC94" s="160"/>
      <c r="AD94" s="160"/>
      <c r="AE94" s="160"/>
      <c r="AF94" s="160"/>
      <c r="AG94" s="160"/>
      <c r="AH94" s="160"/>
      <c r="AI94" s="160"/>
      <c r="AJ94" s="160"/>
      <c r="AK94" s="160"/>
      <c r="AL94" s="160"/>
      <c r="AM94" s="160"/>
      <c r="AN94" s="160"/>
      <c r="AO94" s="160"/>
      <c r="AP94" s="160"/>
      <c r="AQ94" s="160"/>
      <c r="AR94" s="160"/>
      <c r="AS94" s="160"/>
      <c r="AT94" s="160"/>
      <c r="AU94" s="160"/>
      <c r="AV94" s="160"/>
      <c r="AW94" s="160"/>
      <c r="AX94" s="160"/>
      <c r="AY94" s="160"/>
      <c r="AZ94" s="160"/>
      <c r="BA94" s="160"/>
      <c r="BB94" s="160"/>
      <c r="BC94" s="160"/>
      <c r="BD94" s="160"/>
      <c r="BE94" s="160"/>
      <c r="BF94" s="160"/>
      <c r="BG94" s="160"/>
      <c r="BH94" s="160"/>
      <c r="BI94" s="160"/>
      <c r="BJ94" s="160"/>
      <c r="BK94" s="160"/>
      <c r="BL94" s="160"/>
      <c r="BM94" s="160"/>
      <c r="BN94" s="160"/>
      <c r="BO94" s="160"/>
      <c r="BP94" s="160"/>
      <c r="BQ94" s="160"/>
      <c r="BR94" s="160"/>
      <c r="BS94" s="160"/>
      <c r="BT94" s="160"/>
      <c r="BU94" s="160"/>
      <c r="BV94" s="160"/>
      <c r="BW94" s="160"/>
      <c r="BX94" s="160"/>
      <c r="BY94" s="160"/>
      <c r="BZ94" s="160"/>
      <c r="CA94" s="160"/>
      <c r="CB94" s="160"/>
      <c r="CC94" s="160"/>
      <c r="CD94" s="160"/>
      <c r="CE94" s="160"/>
      <c r="CF94" s="160"/>
      <c r="CG94" s="160"/>
      <c r="CH94" s="160"/>
      <c r="CI94" s="160"/>
      <c r="CJ94" s="160"/>
      <c r="CK94" s="160"/>
      <c r="CL94" s="160"/>
      <c r="CM94" s="160"/>
      <c r="CN94" s="160"/>
      <c r="CO94" s="160"/>
      <c r="CP94" s="160"/>
      <c r="CQ94" s="160"/>
      <c r="CR94" s="160"/>
      <c r="CS94" s="160"/>
      <c r="CT94" s="160"/>
      <c r="CU94" s="160"/>
      <c r="CV94" s="160"/>
      <c r="CW94" s="160"/>
      <c r="CX94" s="160"/>
      <c r="CY94" s="160"/>
      <c r="CZ94" s="160"/>
      <c r="DA94" s="160"/>
      <c r="DB94" s="160"/>
      <c r="DC94" s="160"/>
      <c r="DD94" s="160"/>
      <c r="DE94" s="160"/>
      <c r="DF94" s="160"/>
      <c r="DG94" s="160"/>
      <c r="DH94" s="160"/>
    </row>
    <row r="95" spans="1:124" s="158" customFormat="1" ht="13.2">
      <c r="A95" s="167"/>
      <c r="B95" s="268" t="s">
        <v>1</v>
      </c>
      <c r="C95" s="112" t="s">
        <v>162</v>
      </c>
      <c r="D95" s="155"/>
      <c r="E95" s="114"/>
      <c r="F95" s="371"/>
      <c r="G95" s="371"/>
      <c r="H95" s="371"/>
      <c r="I95" s="372"/>
      <c r="J95" s="372"/>
      <c r="K95" s="372"/>
      <c r="L95" s="292"/>
      <c r="M95" s="322"/>
      <c r="N95" s="322"/>
      <c r="O95" s="169"/>
      <c r="P95" s="322"/>
      <c r="Q95" s="322"/>
      <c r="R95" s="114"/>
      <c r="S95" s="160"/>
      <c r="T95" s="160"/>
      <c r="U95" s="160"/>
      <c r="V95" s="160"/>
      <c r="W95" s="160"/>
      <c r="X95" s="160"/>
      <c r="Y95" s="160"/>
      <c r="Z95" s="160"/>
      <c r="AA95" s="160"/>
      <c r="AB95" s="160"/>
      <c r="AC95" s="160"/>
      <c r="AD95" s="160"/>
      <c r="AE95" s="160"/>
      <c r="AF95" s="160"/>
      <c r="AG95" s="160"/>
      <c r="AH95" s="160"/>
      <c r="AI95" s="160"/>
      <c r="AJ95" s="160"/>
      <c r="AK95" s="160"/>
      <c r="AL95" s="160"/>
      <c r="AM95" s="160"/>
      <c r="AN95" s="160"/>
      <c r="AO95" s="160"/>
      <c r="AP95" s="160"/>
      <c r="AQ95" s="160"/>
      <c r="AR95" s="160"/>
      <c r="AS95" s="160"/>
      <c r="AT95" s="160"/>
      <c r="AU95" s="160"/>
      <c r="AV95" s="160"/>
      <c r="AW95" s="160"/>
      <c r="AX95" s="160"/>
      <c r="AY95" s="160"/>
      <c r="AZ95" s="160"/>
      <c r="BA95" s="160"/>
      <c r="BB95" s="160"/>
      <c r="BC95" s="160"/>
      <c r="BD95" s="160"/>
      <c r="BE95" s="160"/>
      <c r="BF95" s="160"/>
      <c r="BG95" s="160"/>
      <c r="BH95" s="160"/>
      <c r="BI95" s="160"/>
      <c r="BJ95" s="160"/>
      <c r="BK95" s="160"/>
      <c r="BL95" s="160"/>
      <c r="BM95" s="160"/>
      <c r="BN95" s="160"/>
      <c r="BO95" s="160"/>
      <c r="BP95" s="160"/>
      <c r="BQ95" s="160"/>
      <c r="BR95" s="160"/>
      <c r="BS95" s="160"/>
      <c r="BT95" s="160"/>
      <c r="BU95" s="160"/>
      <c r="BV95" s="160"/>
      <c r="BW95" s="160"/>
      <c r="BX95" s="160"/>
      <c r="BY95" s="160"/>
      <c r="BZ95" s="160"/>
      <c r="CA95" s="160"/>
      <c r="CB95" s="160"/>
      <c r="CC95" s="160"/>
      <c r="CD95" s="160"/>
      <c r="CE95" s="160"/>
      <c r="CF95" s="160"/>
      <c r="CG95" s="160"/>
      <c r="CH95" s="160"/>
      <c r="CI95" s="160"/>
      <c r="CJ95" s="160"/>
      <c r="CK95" s="160"/>
      <c r="CL95" s="160"/>
      <c r="CM95" s="160"/>
      <c r="CN95" s="160"/>
      <c r="CO95" s="160"/>
      <c r="CP95" s="160"/>
      <c r="CQ95" s="160"/>
      <c r="CR95" s="160"/>
      <c r="CS95" s="160"/>
      <c r="CT95" s="160"/>
      <c r="CU95" s="160"/>
      <c r="CV95" s="160"/>
      <c r="CW95" s="160"/>
      <c r="CX95" s="160"/>
      <c r="CY95" s="160"/>
      <c r="CZ95" s="160"/>
      <c r="DA95" s="160"/>
      <c r="DB95" s="160"/>
      <c r="DC95" s="160"/>
      <c r="DD95" s="160"/>
      <c r="DE95" s="160"/>
      <c r="DF95" s="160"/>
      <c r="DG95" s="160"/>
      <c r="DH95" s="160"/>
    </row>
    <row r="96" spans="1:124" s="158" customFormat="1" ht="13.2">
      <c r="A96" s="167"/>
      <c r="B96" s="342" t="s">
        <v>1</v>
      </c>
      <c r="C96" s="100" t="s">
        <v>143</v>
      </c>
      <c r="D96" s="162"/>
      <c r="E96" s="114"/>
      <c r="F96" s="371"/>
      <c r="G96" s="371"/>
      <c r="H96" s="371"/>
      <c r="I96" s="372"/>
      <c r="J96" s="372"/>
      <c r="K96" s="372"/>
      <c r="L96" s="292"/>
      <c r="M96" s="322"/>
      <c r="N96" s="322"/>
      <c r="O96" s="169"/>
      <c r="P96" s="322"/>
      <c r="Q96" s="322"/>
      <c r="R96" s="114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  <c r="AC96" s="160"/>
      <c r="AD96" s="160"/>
      <c r="AE96" s="160"/>
      <c r="AF96" s="160"/>
      <c r="AG96" s="160"/>
      <c r="AH96" s="160"/>
      <c r="AI96" s="160"/>
      <c r="AJ96" s="160"/>
      <c r="AK96" s="160"/>
      <c r="AL96" s="160"/>
      <c r="AM96" s="160"/>
      <c r="AN96" s="160"/>
      <c r="AO96" s="160"/>
      <c r="AP96" s="160"/>
      <c r="AQ96" s="160"/>
      <c r="AR96" s="160"/>
      <c r="AS96" s="160"/>
      <c r="AT96" s="160"/>
      <c r="AU96" s="160"/>
      <c r="AV96" s="160"/>
      <c r="AW96" s="160"/>
      <c r="AX96" s="160"/>
      <c r="AY96" s="160"/>
      <c r="AZ96" s="160"/>
      <c r="BA96" s="160"/>
      <c r="BB96" s="160"/>
      <c r="BC96" s="160"/>
      <c r="BD96" s="160"/>
      <c r="BE96" s="160"/>
      <c r="BF96" s="160"/>
      <c r="BG96" s="160"/>
      <c r="BH96" s="160"/>
      <c r="BI96" s="160"/>
      <c r="BJ96" s="160"/>
      <c r="BK96" s="160"/>
      <c r="BL96" s="160"/>
      <c r="BM96" s="160"/>
      <c r="BN96" s="160"/>
      <c r="BO96" s="160"/>
      <c r="BP96" s="160"/>
      <c r="BQ96" s="160"/>
      <c r="BR96" s="160"/>
      <c r="BS96" s="160"/>
      <c r="BT96" s="160"/>
      <c r="BU96" s="160"/>
      <c r="BV96" s="160"/>
      <c r="BW96" s="160"/>
      <c r="BX96" s="160"/>
      <c r="BY96" s="160"/>
      <c r="BZ96" s="160"/>
      <c r="CA96" s="160"/>
      <c r="CB96" s="160"/>
      <c r="CC96" s="160"/>
      <c r="CD96" s="160"/>
      <c r="CE96" s="160"/>
      <c r="CF96" s="160"/>
      <c r="CG96" s="160"/>
      <c r="CH96" s="160"/>
      <c r="CI96" s="160"/>
      <c r="CJ96" s="160"/>
      <c r="CK96" s="160"/>
      <c r="CL96" s="160"/>
      <c r="CM96" s="160"/>
      <c r="CN96" s="160"/>
      <c r="CO96" s="160"/>
      <c r="CP96" s="160"/>
      <c r="CQ96" s="160"/>
      <c r="CR96" s="160"/>
      <c r="CS96" s="160"/>
      <c r="CT96" s="160"/>
      <c r="CU96" s="160"/>
      <c r="CV96" s="160"/>
      <c r="CW96" s="160"/>
      <c r="CX96" s="160"/>
      <c r="CY96" s="160"/>
      <c r="CZ96" s="160"/>
      <c r="DA96" s="160"/>
      <c r="DB96" s="160"/>
      <c r="DC96" s="160"/>
      <c r="DD96" s="160"/>
      <c r="DE96" s="160"/>
      <c r="DF96" s="160"/>
      <c r="DG96" s="160"/>
      <c r="DH96" s="160"/>
    </row>
    <row r="97" spans="1:112" s="158" customFormat="1" ht="13.2">
      <c r="A97" s="167"/>
      <c r="B97" s="342" t="s">
        <v>1</v>
      </c>
      <c r="C97" s="112" t="s">
        <v>85</v>
      </c>
      <c r="D97" s="136"/>
      <c r="E97" s="114"/>
      <c r="F97" s="371"/>
      <c r="G97" s="371"/>
      <c r="H97" s="371"/>
      <c r="I97" s="372"/>
      <c r="J97" s="372"/>
      <c r="K97" s="372"/>
      <c r="L97" s="292"/>
      <c r="M97" s="322"/>
      <c r="N97" s="322"/>
      <c r="O97" s="169"/>
      <c r="P97" s="322"/>
      <c r="Q97" s="322"/>
      <c r="R97" s="114"/>
      <c r="S97" s="160"/>
      <c r="T97" s="160"/>
      <c r="U97" s="160"/>
      <c r="V97" s="160"/>
      <c r="W97" s="160"/>
      <c r="X97" s="160"/>
      <c r="Y97" s="160"/>
      <c r="Z97" s="160"/>
      <c r="AA97" s="160"/>
      <c r="AB97" s="160"/>
      <c r="AC97" s="160"/>
      <c r="AD97" s="160"/>
      <c r="AE97" s="160"/>
      <c r="AF97" s="160"/>
      <c r="AG97" s="160"/>
      <c r="AH97" s="160"/>
      <c r="AI97" s="160"/>
      <c r="AJ97" s="160"/>
      <c r="AK97" s="160"/>
      <c r="AL97" s="160"/>
      <c r="AM97" s="160"/>
      <c r="AN97" s="160"/>
      <c r="AO97" s="160"/>
      <c r="AP97" s="160"/>
      <c r="AQ97" s="160"/>
      <c r="AR97" s="160"/>
      <c r="AS97" s="160"/>
      <c r="AT97" s="160"/>
      <c r="AU97" s="160"/>
      <c r="AV97" s="160"/>
      <c r="AW97" s="160"/>
      <c r="AX97" s="160"/>
      <c r="AY97" s="160"/>
      <c r="AZ97" s="160"/>
      <c r="BA97" s="160"/>
      <c r="BB97" s="160"/>
      <c r="BC97" s="160"/>
      <c r="BD97" s="160"/>
      <c r="BE97" s="160"/>
      <c r="BF97" s="160"/>
      <c r="BG97" s="160"/>
      <c r="BH97" s="160"/>
      <c r="BI97" s="160"/>
      <c r="BJ97" s="160"/>
      <c r="BK97" s="160"/>
      <c r="BL97" s="160"/>
      <c r="BM97" s="160"/>
      <c r="BN97" s="160"/>
      <c r="BO97" s="160"/>
      <c r="BP97" s="160"/>
      <c r="BQ97" s="160"/>
      <c r="BR97" s="160"/>
      <c r="BS97" s="160"/>
      <c r="BT97" s="160"/>
      <c r="BU97" s="160"/>
      <c r="BV97" s="160"/>
      <c r="BW97" s="160"/>
      <c r="BX97" s="160"/>
      <c r="BY97" s="160"/>
      <c r="BZ97" s="160"/>
      <c r="CA97" s="160"/>
      <c r="CB97" s="160"/>
      <c r="CC97" s="160"/>
      <c r="CD97" s="160"/>
      <c r="CE97" s="160"/>
      <c r="CF97" s="160"/>
      <c r="CG97" s="160"/>
      <c r="CH97" s="160"/>
      <c r="CI97" s="160"/>
      <c r="CJ97" s="160"/>
      <c r="CK97" s="160"/>
      <c r="CL97" s="160"/>
      <c r="CM97" s="160"/>
      <c r="CN97" s="160"/>
      <c r="CO97" s="160"/>
      <c r="CP97" s="160"/>
      <c r="CQ97" s="160"/>
      <c r="CR97" s="160"/>
      <c r="CS97" s="160"/>
      <c r="CT97" s="160"/>
      <c r="CU97" s="160"/>
      <c r="CV97" s="160"/>
      <c r="CW97" s="160"/>
      <c r="CX97" s="160"/>
      <c r="CY97" s="160"/>
      <c r="CZ97" s="160"/>
      <c r="DA97" s="160"/>
      <c r="DB97" s="160"/>
      <c r="DC97" s="160"/>
      <c r="DD97" s="160"/>
      <c r="DE97" s="160"/>
      <c r="DF97" s="160"/>
      <c r="DG97" s="160"/>
      <c r="DH97" s="160"/>
    </row>
    <row r="98" spans="1:112" s="158" customFormat="1" ht="13.2">
      <c r="A98" s="167"/>
      <c r="B98" s="342" t="s">
        <v>1</v>
      </c>
      <c r="C98" s="112" t="s">
        <v>167</v>
      </c>
      <c r="D98" s="136"/>
      <c r="E98" s="114"/>
      <c r="F98" s="371"/>
      <c r="G98" s="371"/>
      <c r="H98" s="371"/>
      <c r="I98" s="372"/>
      <c r="J98" s="372"/>
      <c r="K98" s="372"/>
      <c r="L98" s="292"/>
      <c r="M98" s="322"/>
      <c r="N98" s="322"/>
      <c r="O98" s="169"/>
      <c r="P98" s="322"/>
      <c r="Q98" s="322"/>
      <c r="R98" s="114"/>
      <c r="S98" s="160"/>
      <c r="T98" s="160"/>
      <c r="U98" s="160"/>
      <c r="V98" s="160"/>
      <c r="W98" s="160"/>
      <c r="X98" s="160"/>
      <c r="Y98" s="160"/>
      <c r="Z98" s="160"/>
      <c r="AA98" s="160"/>
      <c r="AB98" s="160"/>
      <c r="AC98" s="160"/>
      <c r="AD98" s="160"/>
      <c r="AE98" s="160"/>
      <c r="AF98" s="160"/>
      <c r="AG98" s="160"/>
      <c r="AH98" s="160"/>
      <c r="AI98" s="160"/>
      <c r="AJ98" s="160"/>
      <c r="AK98" s="160"/>
      <c r="AL98" s="160"/>
      <c r="AM98" s="160"/>
      <c r="AN98" s="160"/>
      <c r="AO98" s="160"/>
      <c r="AP98" s="160"/>
      <c r="AQ98" s="160"/>
      <c r="AR98" s="160"/>
      <c r="AS98" s="160"/>
      <c r="AT98" s="160"/>
      <c r="AU98" s="160"/>
      <c r="AV98" s="160"/>
      <c r="AW98" s="160"/>
      <c r="AX98" s="160"/>
      <c r="AY98" s="160"/>
      <c r="AZ98" s="160"/>
      <c r="BA98" s="160"/>
      <c r="BB98" s="160"/>
      <c r="BC98" s="160"/>
      <c r="BD98" s="160"/>
      <c r="BE98" s="160"/>
      <c r="BF98" s="160"/>
      <c r="BG98" s="160"/>
      <c r="BH98" s="160"/>
      <c r="BI98" s="160"/>
      <c r="BJ98" s="160"/>
      <c r="BK98" s="160"/>
      <c r="BL98" s="160"/>
      <c r="BM98" s="160"/>
      <c r="BN98" s="160"/>
      <c r="BO98" s="160"/>
      <c r="BP98" s="160"/>
      <c r="BQ98" s="160"/>
      <c r="BR98" s="160"/>
      <c r="BS98" s="160"/>
      <c r="BT98" s="160"/>
      <c r="BU98" s="160"/>
      <c r="BV98" s="160"/>
      <c r="BW98" s="160"/>
      <c r="BX98" s="160"/>
      <c r="BY98" s="160"/>
      <c r="BZ98" s="160"/>
      <c r="CA98" s="160"/>
      <c r="CB98" s="160"/>
      <c r="CC98" s="160"/>
      <c r="CD98" s="160"/>
      <c r="CE98" s="160"/>
      <c r="CF98" s="160"/>
      <c r="CG98" s="160"/>
      <c r="CH98" s="160"/>
      <c r="CI98" s="160"/>
      <c r="CJ98" s="160"/>
      <c r="CK98" s="160"/>
      <c r="CL98" s="160"/>
      <c r="CM98" s="160"/>
      <c r="CN98" s="160"/>
      <c r="CO98" s="160"/>
      <c r="CP98" s="160"/>
      <c r="CQ98" s="160"/>
      <c r="CR98" s="160"/>
      <c r="CS98" s="160"/>
      <c r="CT98" s="160"/>
      <c r="CU98" s="160"/>
      <c r="CV98" s="160"/>
      <c r="CW98" s="160"/>
      <c r="CX98" s="160"/>
      <c r="CY98" s="160"/>
      <c r="CZ98" s="160"/>
      <c r="DA98" s="160"/>
      <c r="DB98" s="160"/>
      <c r="DC98" s="160"/>
      <c r="DD98" s="160"/>
      <c r="DE98" s="160"/>
      <c r="DF98" s="160"/>
      <c r="DG98" s="160"/>
      <c r="DH98" s="160"/>
    </row>
    <row r="99" spans="1:112" s="158" customFormat="1" ht="13.2">
      <c r="A99" s="167"/>
      <c r="B99" s="342" t="s">
        <v>1</v>
      </c>
      <c r="C99" s="112" t="s">
        <v>144</v>
      </c>
      <c r="D99" s="136"/>
      <c r="E99" s="114"/>
      <c r="F99" s="371"/>
      <c r="G99" s="371"/>
      <c r="H99" s="371"/>
      <c r="I99" s="372"/>
      <c r="J99" s="372"/>
      <c r="K99" s="372"/>
      <c r="L99" s="292"/>
      <c r="M99" s="322"/>
      <c r="N99" s="322"/>
      <c r="O99" s="169"/>
      <c r="P99" s="322"/>
      <c r="Q99" s="322"/>
      <c r="R99" s="114"/>
      <c r="S99" s="160"/>
      <c r="T99" s="160"/>
      <c r="U99" s="160"/>
      <c r="V99" s="160"/>
      <c r="W99" s="160"/>
      <c r="X99" s="160"/>
      <c r="Y99" s="160"/>
      <c r="Z99" s="160"/>
      <c r="AA99" s="160"/>
      <c r="AB99" s="160"/>
      <c r="AC99" s="160"/>
      <c r="AD99" s="160"/>
      <c r="AE99" s="160"/>
      <c r="AF99" s="160"/>
      <c r="AG99" s="160"/>
      <c r="AH99" s="160"/>
      <c r="AI99" s="160"/>
      <c r="AJ99" s="160"/>
      <c r="AK99" s="160"/>
      <c r="AL99" s="160"/>
      <c r="AM99" s="160"/>
      <c r="AN99" s="160"/>
      <c r="AO99" s="160"/>
      <c r="AP99" s="160"/>
      <c r="AQ99" s="160"/>
      <c r="AR99" s="160"/>
      <c r="AS99" s="160"/>
      <c r="AT99" s="160"/>
      <c r="AU99" s="160"/>
      <c r="AV99" s="160"/>
      <c r="AW99" s="160"/>
      <c r="AX99" s="160"/>
      <c r="AY99" s="160"/>
      <c r="AZ99" s="160"/>
      <c r="BA99" s="160"/>
      <c r="BB99" s="160"/>
      <c r="BC99" s="160"/>
      <c r="BD99" s="160"/>
      <c r="BE99" s="160"/>
      <c r="BF99" s="160"/>
      <c r="BG99" s="160"/>
      <c r="BH99" s="160"/>
      <c r="BI99" s="160"/>
      <c r="BJ99" s="160"/>
      <c r="BK99" s="160"/>
      <c r="BL99" s="160"/>
      <c r="BM99" s="160"/>
      <c r="BN99" s="160"/>
      <c r="BO99" s="160"/>
      <c r="BP99" s="160"/>
      <c r="BQ99" s="160"/>
      <c r="BR99" s="160"/>
      <c r="BS99" s="160"/>
      <c r="BT99" s="160"/>
      <c r="BU99" s="160"/>
      <c r="BV99" s="160"/>
      <c r="BW99" s="160"/>
      <c r="BX99" s="160"/>
      <c r="BY99" s="160"/>
      <c r="BZ99" s="160"/>
      <c r="CA99" s="160"/>
      <c r="CB99" s="160"/>
      <c r="CC99" s="160"/>
      <c r="CD99" s="160"/>
      <c r="CE99" s="160"/>
      <c r="CF99" s="160"/>
      <c r="CG99" s="160"/>
      <c r="CH99" s="160"/>
      <c r="CI99" s="160"/>
      <c r="CJ99" s="160"/>
      <c r="CK99" s="160"/>
      <c r="CL99" s="160"/>
      <c r="CM99" s="160"/>
      <c r="CN99" s="160"/>
      <c r="CO99" s="160"/>
      <c r="CP99" s="160"/>
      <c r="CQ99" s="160"/>
      <c r="CR99" s="160"/>
      <c r="CS99" s="160"/>
      <c r="CT99" s="160"/>
      <c r="CU99" s="160"/>
      <c r="CV99" s="160"/>
      <c r="CW99" s="160"/>
      <c r="CX99" s="160"/>
      <c r="CY99" s="160"/>
      <c r="CZ99" s="160"/>
      <c r="DA99" s="160"/>
      <c r="DB99" s="160"/>
      <c r="DC99" s="160"/>
      <c r="DD99" s="160"/>
      <c r="DE99" s="160"/>
      <c r="DF99" s="160"/>
      <c r="DG99" s="160"/>
      <c r="DH99" s="160"/>
    </row>
    <row r="100" spans="1:112" s="158" customFormat="1" ht="13.2">
      <c r="A100" s="171">
        <f>1+A92</f>
        <v>2</v>
      </c>
      <c r="B100" s="267" t="s">
        <v>117</v>
      </c>
      <c r="C100" s="112"/>
      <c r="D100" s="136"/>
      <c r="E100" s="114" t="s">
        <v>115</v>
      </c>
      <c r="F100" s="371">
        <v>0</v>
      </c>
      <c r="G100" s="371">
        <v>0</v>
      </c>
      <c r="H100" s="371">
        <v>0</v>
      </c>
      <c r="I100" s="372">
        <v>0</v>
      </c>
      <c r="J100" s="372">
        <v>0</v>
      </c>
      <c r="K100" s="371">
        <v>6.2301210400000002</v>
      </c>
      <c r="L100" s="292" t="s">
        <v>272</v>
      </c>
      <c r="M100" s="322"/>
      <c r="N100" s="322"/>
      <c r="O100" s="169"/>
      <c r="P100" s="322">
        <f t="shared" si="4"/>
        <v>0</v>
      </c>
      <c r="Q100" s="322">
        <f t="shared" si="5"/>
        <v>0</v>
      </c>
      <c r="R100" s="361">
        <f>+K100*O100</f>
        <v>0</v>
      </c>
      <c r="S100" s="160"/>
      <c r="T100" s="160"/>
      <c r="U100" s="160"/>
      <c r="V100" s="160"/>
      <c r="W100" s="160"/>
      <c r="X100" s="160"/>
      <c r="Y100" s="160"/>
      <c r="Z100" s="160"/>
      <c r="AA100" s="160"/>
      <c r="AB100" s="160"/>
      <c r="AC100" s="160"/>
      <c r="AD100" s="160"/>
      <c r="AE100" s="160"/>
      <c r="AF100" s="160"/>
      <c r="AG100" s="160"/>
      <c r="AH100" s="160"/>
      <c r="AI100" s="160"/>
      <c r="AJ100" s="160"/>
      <c r="AK100" s="160"/>
      <c r="AL100" s="160"/>
      <c r="AM100" s="160"/>
      <c r="AN100" s="160"/>
      <c r="AO100" s="160"/>
      <c r="AP100" s="160"/>
      <c r="AQ100" s="160"/>
      <c r="AR100" s="160"/>
      <c r="AS100" s="160"/>
      <c r="AT100" s="160"/>
      <c r="AU100" s="160"/>
      <c r="AV100" s="160"/>
      <c r="AW100" s="160"/>
      <c r="AX100" s="160"/>
      <c r="AY100" s="160"/>
      <c r="AZ100" s="160"/>
      <c r="BA100" s="160"/>
      <c r="BB100" s="160"/>
      <c r="BC100" s="160"/>
      <c r="BD100" s="160"/>
      <c r="BE100" s="160"/>
      <c r="BF100" s="160"/>
      <c r="BG100" s="160"/>
      <c r="BH100" s="160"/>
      <c r="BI100" s="160"/>
      <c r="BJ100" s="160"/>
      <c r="BK100" s="160"/>
      <c r="BL100" s="160"/>
      <c r="BM100" s="160"/>
      <c r="BN100" s="160"/>
      <c r="BO100" s="160"/>
      <c r="BP100" s="160"/>
      <c r="BQ100" s="160"/>
      <c r="BR100" s="160"/>
      <c r="BS100" s="160"/>
      <c r="BT100" s="160"/>
      <c r="BU100" s="160"/>
      <c r="BV100" s="160"/>
      <c r="BW100" s="160"/>
      <c r="BX100" s="160"/>
      <c r="BY100" s="160"/>
      <c r="BZ100" s="160"/>
      <c r="CA100" s="160"/>
      <c r="CB100" s="160"/>
      <c r="CC100" s="160"/>
      <c r="CD100" s="160"/>
      <c r="CE100" s="160"/>
      <c r="CF100" s="160"/>
      <c r="CG100" s="160"/>
      <c r="CH100" s="160"/>
      <c r="CI100" s="160"/>
      <c r="CJ100" s="160"/>
      <c r="CK100" s="160"/>
      <c r="CL100" s="160"/>
      <c r="CM100" s="160"/>
      <c r="CN100" s="160"/>
      <c r="CO100" s="160"/>
      <c r="CP100" s="160"/>
      <c r="CQ100" s="160"/>
      <c r="CR100" s="160"/>
      <c r="CS100" s="160"/>
      <c r="CT100" s="160"/>
      <c r="CU100" s="160"/>
      <c r="CV100" s="160"/>
      <c r="CW100" s="160"/>
      <c r="CX100" s="160"/>
      <c r="CY100" s="160"/>
      <c r="CZ100" s="160"/>
      <c r="DA100" s="160"/>
      <c r="DB100" s="160"/>
      <c r="DC100" s="160"/>
      <c r="DD100" s="160"/>
      <c r="DE100" s="160"/>
      <c r="DF100" s="160"/>
      <c r="DG100" s="160"/>
      <c r="DH100" s="160"/>
    </row>
    <row r="101" spans="1:112" s="158" customFormat="1" ht="13.2">
      <c r="A101" s="167"/>
      <c r="B101" s="342" t="s">
        <v>1</v>
      </c>
      <c r="C101" s="100" t="s">
        <v>161</v>
      </c>
      <c r="D101" s="162"/>
      <c r="E101" s="114"/>
      <c r="F101" s="371"/>
      <c r="G101" s="371"/>
      <c r="H101" s="371"/>
      <c r="I101" s="372"/>
      <c r="J101" s="372"/>
      <c r="K101" s="372"/>
      <c r="L101" s="292"/>
      <c r="M101" s="322"/>
      <c r="N101" s="322"/>
      <c r="O101" s="169"/>
      <c r="P101" s="322"/>
      <c r="Q101" s="322"/>
      <c r="R101" s="114"/>
      <c r="S101" s="160"/>
      <c r="T101" s="160"/>
      <c r="U101" s="160"/>
      <c r="V101" s="160"/>
      <c r="W101" s="160"/>
      <c r="X101" s="160"/>
      <c r="Y101" s="160"/>
      <c r="Z101" s="160"/>
      <c r="AA101" s="160"/>
      <c r="AB101" s="160"/>
      <c r="AC101" s="160"/>
      <c r="AD101" s="160"/>
      <c r="AE101" s="160"/>
      <c r="AF101" s="160"/>
      <c r="AG101" s="160"/>
      <c r="AH101" s="160"/>
      <c r="AI101" s="160"/>
      <c r="AJ101" s="160"/>
      <c r="AK101" s="160"/>
      <c r="AL101" s="160"/>
      <c r="AM101" s="160"/>
      <c r="AN101" s="160"/>
      <c r="AO101" s="160"/>
      <c r="AP101" s="160"/>
      <c r="AQ101" s="160"/>
      <c r="AR101" s="160"/>
      <c r="AS101" s="160"/>
      <c r="AT101" s="160"/>
      <c r="AU101" s="160"/>
      <c r="AV101" s="160"/>
      <c r="AW101" s="160"/>
      <c r="AX101" s="160"/>
      <c r="AY101" s="160"/>
      <c r="AZ101" s="160"/>
      <c r="BA101" s="160"/>
      <c r="BB101" s="160"/>
      <c r="BC101" s="160"/>
      <c r="BD101" s="160"/>
      <c r="BE101" s="160"/>
      <c r="BF101" s="160"/>
      <c r="BG101" s="160"/>
      <c r="BH101" s="160"/>
      <c r="BI101" s="160"/>
      <c r="BJ101" s="160"/>
      <c r="BK101" s="160"/>
      <c r="BL101" s="160"/>
      <c r="BM101" s="160"/>
      <c r="BN101" s="160"/>
      <c r="BO101" s="160"/>
      <c r="BP101" s="160"/>
      <c r="BQ101" s="160"/>
      <c r="BR101" s="160"/>
      <c r="BS101" s="160"/>
      <c r="BT101" s="160"/>
      <c r="BU101" s="160"/>
      <c r="BV101" s="160"/>
      <c r="BW101" s="160"/>
      <c r="BX101" s="160"/>
      <c r="BY101" s="160"/>
      <c r="BZ101" s="160"/>
      <c r="CA101" s="160"/>
      <c r="CB101" s="160"/>
      <c r="CC101" s="160"/>
      <c r="CD101" s="160"/>
      <c r="CE101" s="160"/>
      <c r="CF101" s="160"/>
      <c r="CG101" s="160"/>
      <c r="CH101" s="160"/>
      <c r="CI101" s="160"/>
      <c r="CJ101" s="160"/>
      <c r="CK101" s="160"/>
      <c r="CL101" s="160"/>
      <c r="CM101" s="160"/>
      <c r="CN101" s="160"/>
      <c r="CO101" s="160"/>
      <c r="CP101" s="160"/>
      <c r="CQ101" s="160"/>
      <c r="CR101" s="160"/>
      <c r="CS101" s="160"/>
      <c r="CT101" s="160"/>
      <c r="CU101" s="160"/>
      <c r="CV101" s="160"/>
      <c r="CW101" s="160"/>
      <c r="CX101" s="160"/>
      <c r="CY101" s="160"/>
      <c r="CZ101" s="160"/>
      <c r="DA101" s="160"/>
      <c r="DB101" s="160"/>
      <c r="DC101" s="160"/>
      <c r="DD101" s="160"/>
      <c r="DE101" s="160"/>
      <c r="DF101" s="160"/>
      <c r="DG101" s="160"/>
      <c r="DH101" s="160"/>
    </row>
    <row r="102" spans="1:112" s="158" customFormat="1" ht="13.2">
      <c r="A102" s="167"/>
      <c r="B102" s="342" t="s">
        <v>1</v>
      </c>
      <c r="C102" s="100" t="s">
        <v>160</v>
      </c>
      <c r="D102" s="162"/>
      <c r="E102" s="114"/>
      <c r="F102" s="371"/>
      <c r="G102" s="371"/>
      <c r="H102" s="371"/>
      <c r="I102" s="372"/>
      <c r="J102" s="372"/>
      <c r="K102" s="372"/>
      <c r="L102" s="292"/>
      <c r="M102" s="322"/>
      <c r="N102" s="322"/>
      <c r="O102" s="169"/>
      <c r="P102" s="322"/>
      <c r="Q102" s="322"/>
      <c r="R102" s="114"/>
      <c r="S102" s="160"/>
      <c r="T102" s="160"/>
      <c r="U102" s="160"/>
      <c r="V102" s="160"/>
      <c r="W102" s="160"/>
      <c r="X102" s="160"/>
      <c r="Y102" s="160"/>
      <c r="Z102" s="160"/>
      <c r="AA102" s="160"/>
      <c r="AB102" s="160"/>
      <c r="AC102" s="160"/>
      <c r="AD102" s="160"/>
      <c r="AE102" s="160"/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0"/>
      <c r="AZ102" s="160"/>
      <c r="BA102" s="160"/>
      <c r="BB102" s="160"/>
      <c r="BC102" s="160"/>
      <c r="BD102" s="160"/>
      <c r="BE102" s="160"/>
      <c r="BF102" s="160"/>
      <c r="BG102" s="160"/>
      <c r="BH102" s="160"/>
      <c r="BI102" s="160"/>
      <c r="BJ102" s="160"/>
      <c r="BK102" s="160"/>
      <c r="BL102" s="160"/>
      <c r="BM102" s="160"/>
      <c r="BN102" s="160"/>
      <c r="BO102" s="160"/>
      <c r="BP102" s="160"/>
      <c r="BQ102" s="160"/>
      <c r="BR102" s="160"/>
      <c r="BS102" s="160"/>
      <c r="BT102" s="160"/>
      <c r="BU102" s="160"/>
      <c r="BV102" s="160"/>
      <c r="BW102" s="160"/>
      <c r="BX102" s="160"/>
      <c r="BY102" s="160"/>
      <c r="BZ102" s="160"/>
      <c r="CA102" s="160"/>
      <c r="CB102" s="160"/>
      <c r="CC102" s="160"/>
      <c r="CD102" s="160"/>
      <c r="CE102" s="160"/>
      <c r="CF102" s="160"/>
      <c r="CG102" s="160"/>
      <c r="CH102" s="160"/>
      <c r="CI102" s="160"/>
      <c r="CJ102" s="160"/>
      <c r="CK102" s="160"/>
      <c r="CL102" s="160"/>
      <c r="CM102" s="160"/>
      <c r="CN102" s="160"/>
      <c r="CO102" s="160"/>
      <c r="CP102" s="160"/>
      <c r="CQ102" s="160"/>
      <c r="CR102" s="160"/>
      <c r="CS102" s="160"/>
      <c r="CT102" s="160"/>
      <c r="CU102" s="160"/>
      <c r="CV102" s="160"/>
      <c r="CW102" s="160"/>
      <c r="CX102" s="160"/>
      <c r="CY102" s="160"/>
      <c r="CZ102" s="160"/>
      <c r="DA102" s="160"/>
      <c r="DB102" s="160"/>
      <c r="DC102" s="160"/>
      <c r="DD102" s="160"/>
      <c r="DE102" s="160"/>
      <c r="DF102" s="160"/>
      <c r="DG102" s="160"/>
      <c r="DH102" s="160"/>
    </row>
    <row r="103" spans="1:112" s="158" customFormat="1" ht="13.2">
      <c r="A103" s="167"/>
      <c r="B103" s="342" t="s">
        <v>1</v>
      </c>
      <c r="C103" s="100" t="s">
        <v>143</v>
      </c>
      <c r="D103" s="162"/>
      <c r="E103" s="114"/>
      <c r="F103" s="371"/>
      <c r="G103" s="371"/>
      <c r="H103" s="371"/>
      <c r="I103" s="372"/>
      <c r="J103" s="372"/>
      <c r="K103" s="372"/>
      <c r="L103" s="292"/>
      <c r="M103" s="322"/>
      <c r="N103" s="322"/>
      <c r="O103" s="169"/>
      <c r="P103" s="322"/>
      <c r="Q103" s="322"/>
      <c r="R103" s="114"/>
      <c r="S103" s="160"/>
      <c r="T103" s="160"/>
      <c r="U103" s="160"/>
      <c r="V103" s="160"/>
      <c r="W103" s="160"/>
      <c r="X103" s="160"/>
      <c r="Y103" s="160"/>
      <c r="Z103" s="160"/>
      <c r="AA103" s="160"/>
      <c r="AB103" s="160"/>
      <c r="AC103" s="160"/>
      <c r="AD103" s="160"/>
      <c r="AE103" s="160"/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0"/>
      <c r="AZ103" s="160"/>
      <c r="BA103" s="160"/>
      <c r="BB103" s="160"/>
      <c r="BC103" s="160"/>
      <c r="BD103" s="160"/>
      <c r="BE103" s="160"/>
      <c r="BF103" s="160"/>
      <c r="BG103" s="160"/>
      <c r="BH103" s="160"/>
      <c r="BI103" s="160"/>
      <c r="BJ103" s="160"/>
      <c r="BK103" s="160"/>
      <c r="BL103" s="160"/>
      <c r="BM103" s="160"/>
      <c r="BN103" s="160"/>
      <c r="BO103" s="160"/>
      <c r="BP103" s="160"/>
      <c r="BQ103" s="160"/>
      <c r="BR103" s="160"/>
      <c r="BS103" s="160"/>
      <c r="BT103" s="160"/>
      <c r="BU103" s="160"/>
      <c r="BV103" s="160"/>
      <c r="BW103" s="160"/>
      <c r="BX103" s="160"/>
      <c r="BY103" s="160"/>
      <c r="BZ103" s="160"/>
      <c r="CA103" s="160"/>
      <c r="CB103" s="160"/>
      <c r="CC103" s="160"/>
      <c r="CD103" s="160"/>
      <c r="CE103" s="160"/>
      <c r="CF103" s="160"/>
      <c r="CG103" s="160"/>
      <c r="CH103" s="160"/>
      <c r="CI103" s="160"/>
      <c r="CJ103" s="160"/>
      <c r="CK103" s="160"/>
      <c r="CL103" s="160"/>
      <c r="CM103" s="160"/>
      <c r="CN103" s="160"/>
      <c r="CO103" s="160"/>
      <c r="CP103" s="160"/>
      <c r="CQ103" s="160"/>
      <c r="CR103" s="160"/>
      <c r="CS103" s="160"/>
      <c r="CT103" s="160"/>
      <c r="CU103" s="160"/>
      <c r="CV103" s="160"/>
      <c r="CW103" s="160"/>
      <c r="CX103" s="160"/>
      <c r="CY103" s="160"/>
      <c r="CZ103" s="160"/>
      <c r="DA103" s="160"/>
      <c r="DB103" s="160"/>
      <c r="DC103" s="160"/>
      <c r="DD103" s="160"/>
      <c r="DE103" s="160"/>
      <c r="DF103" s="160"/>
      <c r="DG103" s="160"/>
      <c r="DH103" s="160"/>
    </row>
    <row r="104" spans="1:112" s="158" customFormat="1" ht="13.2">
      <c r="A104" s="167"/>
      <c r="B104" s="342" t="s">
        <v>1</v>
      </c>
      <c r="C104" s="112" t="s">
        <v>85</v>
      </c>
      <c r="D104" s="136"/>
      <c r="E104" s="114"/>
      <c r="F104" s="371"/>
      <c r="G104" s="371"/>
      <c r="H104" s="371"/>
      <c r="I104" s="372"/>
      <c r="J104" s="372"/>
      <c r="K104" s="372"/>
      <c r="L104" s="292"/>
      <c r="M104" s="322"/>
      <c r="N104" s="322"/>
      <c r="O104" s="169"/>
      <c r="P104" s="322"/>
      <c r="Q104" s="322"/>
      <c r="R104" s="114"/>
      <c r="S104" s="160"/>
      <c r="T104" s="160"/>
      <c r="U104" s="160"/>
      <c r="V104" s="160"/>
      <c r="W104" s="160"/>
      <c r="X104" s="160"/>
      <c r="Y104" s="160"/>
      <c r="Z104" s="160"/>
      <c r="AA104" s="160"/>
      <c r="AB104" s="160"/>
      <c r="AC104" s="160"/>
      <c r="AD104" s="160"/>
      <c r="AE104" s="160"/>
      <c r="AF104" s="160"/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0"/>
      <c r="AZ104" s="160"/>
      <c r="BA104" s="160"/>
      <c r="BB104" s="160"/>
      <c r="BC104" s="160"/>
      <c r="BD104" s="160"/>
      <c r="BE104" s="160"/>
      <c r="BF104" s="160"/>
      <c r="BG104" s="160"/>
      <c r="BH104" s="160"/>
      <c r="BI104" s="160"/>
      <c r="BJ104" s="160"/>
      <c r="BK104" s="160"/>
      <c r="BL104" s="160"/>
      <c r="BM104" s="160"/>
      <c r="BN104" s="160"/>
      <c r="BO104" s="160"/>
      <c r="BP104" s="160"/>
      <c r="BQ104" s="160"/>
      <c r="BR104" s="160"/>
      <c r="BS104" s="160"/>
      <c r="BT104" s="160"/>
      <c r="BU104" s="160"/>
      <c r="BV104" s="160"/>
      <c r="BW104" s="160"/>
      <c r="BX104" s="160"/>
      <c r="BY104" s="160"/>
      <c r="BZ104" s="160"/>
      <c r="CA104" s="160"/>
      <c r="CB104" s="160"/>
      <c r="CC104" s="160"/>
      <c r="CD104" s="160"/>
      <c r="CE104" s="160"/>
      <c r="CF104" s="160"/>
      <c r="CG104" s="160"/>
      <c r="CH104" s="160"/>
      <c r="CI104" s="160"/>
      <c r="CJ104" s="160"/>
      <c r="CK104" s="160"/>
      <c r="CL104" s="160"/>
      <c r="CM104" s="160"/>
      <c r="CN104" s="160"/>
      <c r="CO104" s="160"/>
      <c r="CP104" s="160"/>
      <c r="CQ104" s="160"/>
      <c r="CR104" s="160"/>
      <c r="CS104" s="160"/>
      <c r="CT104" s="160"/>
      <c r="CU104" s="160"/>
      <c r="CV104" s="160"/>
      <c r="CW104" s="160"/>
      <c r="CX104" s="160"/>
      <c r="CY104" s="160"/>
      <c r="CZ104" s="160"/>
      <c r="DA104" s="160"/>
      <c r="DB104" s="160"/>
      <c r="DC104" s="160"/>
      <c r="DD104" s="160"/>
      <c r="DE104" s="160"/>
      <c r="DF104" s="160"/>
      <c r="DG104" s="160"/>
      <c r="DH104" s="160"/>
    </row>
    <row r="105" spans="1:112" s="158" customFormat="1" ht="13.2">
      <c r="A105" s="167"/>
      <c r="B105" s="342" t="s">
        <v>1</v>
      </c>
      <c r="C105" s="112" t="s">
        <v>167</v>
      </c>
      <c r="D105" s="136"/>
      <c r="E105" s="114"/>
      <c r="F105" s="371"/>
      <c r="G105" s="371"/>
      <c r="H105" s="371"/>
      <c r="I105" s="372"/>
      <c r="J105" s="372"/>
      <c r="K105" s="372"/>
      <c r="L105" s="292"/>
      <c r="M105" s="322"/>
      <c r="N105" s="322"/>
      <c r="O105" s="169"/>
      <c r="P105" s="322"/>
      <c r="Q105" s="322"/>
      <c r="R105" s="114"/>
      <c r="S105" s="160"/>
      <c r="T105" s="160"/>
      <c r="U105" s="16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/>
      <c r="AF105" s="160"/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0"/>
      <c r="AZ105" s="160"/>
      <c r="BA105" s="160"/>
      <c r="BB105" s="160"/>
      <c r="BC105" s="160"/>
      <c r="BD105" s="160"/>
      <c r="BE105" s="160"/>
      <c r="BF105" s="160"/>
      <c r="BG105" s="160"/>
      <c r="BH105" s="160"/>
      <c r="BI105" s="160"/>
      <c r="BJ105" s="160"/>
      <c r="BK105" s="160"/>
      <c r="BL105" s="160"/>
      <c r="BM105" s="160"/>
      <c r="BN105" s="160"/>
      <c r="BO105" s="160"/>
      <c r="BP105" s="160"/>
      <c r="BQ105" s="160"/>
      <c r="BR105" s="160"/>
      <c r="BS105" s="160"/>
      <c r="BT105" s="160"/>
      <c r="BU105" s="160"/>
      <c r="BV105" s="160"/>
      <c r="BW105" s="160"/>
      <c r="BX105" s="160"/>
      <c r="BY105" s="160"/>
      <c r="BZ105" s="160"/>
      <c r="CA105" s="160"/>
      <c r="CB105" s="160"/>
      <c r="CC105" s="160"/>
      <c r="CD105" s="160"/>
      <c r="CE105" s="160"/>
      <c r="CF105" s="160"/>
      <c r="CG105" s="160"/>
      <c r="CH105" s="160"/>
      <c r="CI105" s="160"/>
      <c r="CJ105" s="160"/>
      <c r="CK105" s="160"/>
      <c r="CL105" s="160"/>
      <c r="CM105" s="160"/>
      <c r="CN105" s="160"/>
      <c r="CO105" s="160"/>
      <c r="CP105" s="160"/>
      <c r="CQ105" s="160"/>
      <c r="CR105" s="160"/>
      <c r="CS105" s="160"/>
      <c r="CT105" s="160"/>
      <c r="CU105" s="160"/>
      <c r="CV105" s="160"/>
      <c r="CW105" s="160"/>
      <c r="CX105" s="160"/>
      <c r="CY105" s="160"/>
      <c r="CZ105" s="160"/>
      <c r="DA105" s="160"/>
      <c r="DB105" s="160"/>
      <c r="DC105" s="160"/>
      <c r="DD105" s="160"/>
      <c r="DE105" s="160"/>
      <c r="DF105" s="160"/>
      <c r="DG105" s="160"/>
      <c r="DH105" s="160"/>
    </row>
    <row r="106" spans="1:112" s="158" customFormat="1" ht="13.2">
      <c r="A106" s="167"/>
      <c r="B106" s="342" t="s">
        <v>1</v>
      </c>
      <c r="C106" s="112" t="s">
        <v>144</v>
      </c>
      <c r="D106" s="136"/>
      <c r="E106" s="114"/>
      <c r="F106" s="371"/>
      <c r="G106" s="371"/>
      <c r="H106" s="371"/>
      <c r="I106" s="372"/>
      <c r="J106" s="372"/>
      <c r="K106" s="372"/>
      <c r="L106" s="292"/>
      <c r="M106" s="322"/>
      <c r="N106" s="322"/>
      <c r="O106" s="169"/>
      <c r="P106" s="322"/>
      <c r="Q106" s="322"/>
      <c r="R106" s="114"/>
      <c r="S106" s="160"/>
      <c r="T106" s="160"/>
      <c r="U106" s="160"/>
      <c r="V106" s="160"/>
      <c r="W106" s="160"/>
      <c r="X106" s="160"/>
      <c r="Y106" s="160"/>
      <c r="Z106" s="160"/>
      <c r="AA106" s="160"/>
      <c r="AB106" s="160"/>
      <c r="AC106" s="160"/>
      <c r="AD106" s="160"/>
      <c r="AE106" s="160"/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0"/>
      <c r="AZ106" s="160"/>
      <c r="BA106" s="160"/>
      <c r="BB106" s="160"/>
      <c r="BC106" s="160"/>
      <c r="BD106" s="160"/>
      <c r="BE106" s="160"/>
      <c r="BF106" s="160"/>
      <c r="BG106" s="160"/>
      <c r="BH106" s="160"/>
      <c r="BI106" s="160"/>
      <c r="BJ106" s="160"/>
      <c r="BK106" s="160"/>
      <c r="BL106" s="160"/>
      <c r="BM106" s="160"/>
      <c r="BN106" s="160"/>
      <c r="BO106" s="160"/>
      <c r="BP106" s="160"/>
      <c r="BQ106" s="160"/>
      <c r="BR106" s="160"/>
      <c r="BS106" s="160"/>
      <c r="BT106" s="160"/>
      <c r="BU106" s="160"/>
      <c r="BV106" s="160"/>
      <c r="BW106" s="160"/>
      <c r="BX106" s="160"/>
      <c r="BY106" s="160"/>
      <c r="BZ106" s="160"/>
      <c r="CA106" s="160"/>
      <c r="CB106" s="160"/>
      <c r="CC106" s="160"/>
      <c r="CD106" s="160"/>
      <c r="CE106" s="160"/>
      <c r="CF106" s="160"/>
      <c r="CG106" s="160"/>
      <c r="CH106" s="160"/>
      <c r="CI106" s="160"/>
      <c r="CJ106" s="160"/>
      <c r="CK106" s="160"/>
      <c r="CL106" s="160"/>
      <c r="CM106" s="160"/>
      <c r="CN106" s="160"/>
      <c r="CO106" s="160"/>
      <c r="CP106" s="160"/>
      <c r="CQ106" s="160"/>
      <c r="CR106" s="160"/>
      <c r="CS106" s="160"/>
      <c r="CT106" s="160"/>
      <c r="CU106" s="160"/>
      <c r="CV106" s="160"/>
      <c r="CW106" s="160"/>
      <c r="CX106" s="160"/>
      <c r="CY106" s="160"/>
      <c r="CZ106" s="160"/>
      <c r="DA106" s="160"/>
      <c r="DB106" s="160"/>
      <c r="DC106" s="160"/>
      <c r="DD106" s="160"/>
      <c r="DE106" s="160"/>
      <c r="DF106" s="160"/>
      <c r="DG106" s="160"/>
      <c r="DH106" s="160"/>
    </row>
    <row r="107" spans="1:112" s="158" customFormat="1" ht="13.2">
      <c r="A107" s="510">
        <f>1+A100</f>
        <v>3</v>
      </c>
      <c r="B107" s="343" t="s">
        <v>116</v>
      </c>
      <c r="C107" s="490"/>
      <c r="D107" s="155"/>
      <c r="E107" s="402" t="s">
        <v>475</v>
      </c>
      <c r="F107" s="371">
        <v>0</v>
      </c>
      <c r="G107" s="371">
        <v>0</v>
      </c>
      <c r="H107" s="371">
        <v>0</v>
      </c>
      <c r="I107" s="409">
        <f>((2.4*10+4.8))*2.6</f>
        <v>74.88000000000001</v>
      </c>
      <c r="J107" s="409">
        <f>(3.5+3+3+3.5+3+3.5+3.5+3+2.8+2)*2.6</f>
        <v>80.08</v>
      </c>
      <c r="K107" s="371">
        <f>SUM(F107:J107)</f>
        <v>154.96</v>
      </c>
      <c r="L107" s="292" t="s">
        <v>272</v>
      </c>
      <c r="M107" s="322"/>
      <c r="N107" s="322"/>
      <c r="O107" s="169"/>
      <c r="P107" s="322">
        <f t="shared" si="4"/>
        <v>0</v>
      </c>
      <c r="Q107" s="322">
        <f t="shared" si="5"/>
        <v>0</v>
      </c>
      <c r="R107" s="361">
        <f>+K107*O107</f>
        <v>0</v>
      </c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/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  <c r="BI107" s="163"/>
      <c r="BJ107" s="163"/>
      <c r="BK107" s="163"/>
      <c r="BL107" s="163"/>
      <c r="BM107" s="163"/>
      <c r="BN107" s="163"/>
      <c r="BO107" s="163"/>
      <c r="BP107" s="163"/>
      <c r="BQ107" s="163"/>
      <c r="BR107" s="163"/>
      <c r="BS107" s="163"/>
      <c r="BT107" s="163"/>
      <c r="BU107" s="163"/>
      <c r="BV107" s="163"/>
      <c r="BW107" s="163"/>
      <c r="BX107" s="163"/>
      <c r="BY107" s="163"/>
      <c r="BZ107" s="163"/>
      <c r="CA107" s="163"/>
      <c r="CB107" s="163"/>
      <c r="CC107" s="163"/>
      <c r="CD107" s="163"/>
      <c r="CE107" s="163"/>
      <c r="CF107" s="163"/>
      <c r="CG107" s="163"/>
      <c r="CH107" s="163"/>
      <c r="CI107" s="163"/>
      <c r="CJ107" s="163"/>
      <c r="CK107" s="163"/>
      <c r="CL107" s="163"/>
      <c r="CM107" s="163"/>
      <c r="CN107" s="163"/>
      <c r="CO107" s="163"/>
      <c r="CP107" s="163"/>
      <c r="CQ107" s="163"/>
      <c r="CR107" s="163"/>
      <c r="CS107" s="163"/>
      <c r="CT107" s="163"/>
      <c r="CU107" s="163"/>
      <c r="CV107" s="163"/>
      <c r="CW107" s="163"/>
      <c r="CX107" s="163"/>
      <c r="CY107" s="163"/>
      <c r="CZ107" s="163"/>
      <c r="DA107" s="163"/>
      <c r="DB107" s="163"/>
      <c r="DC107" s="163"/>
      <c r="DD107" s="163"/>
      <c r="DE107" s="163"/>
      <c r="DF107" s="163"/>
      <c r="DG107" s="163"/>
      <c r="DH107" s="163"/>
    </row>
    <row r="108" spans="1:112" s="158" customFormat="1" ht="13.2">
      <c r="A108" s="105"/>
      <c r="B108" s="268" t="s">
        <v>1</v>
      </c>
      <c r="C108" s="112" t="s">
        <v>163</v>
      </c>
      <c r="D108" s="155"/>
      <c r="E108" s="102"/>
      <c r="F108" s="371"/>
      <c r="G108" s="371"/>
      <c r="H108" s="371"/>
      <c r="I108" s="372"/>
      <c r="J108" s="372"/>
      <c r="K108" s="372"/>
      <c r="L108" s="292"/>
      <c r="M108" s="322"/>
      <c r="N108" s="322"/>
      <c r="O108" s="169"/>
      <c r="P108" s="322"/>
      <c r="Q108" s="322"/>
      <c r="R108" s="102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  <c r="BI108" s="163"/>
      <c r="BJ108" s="163"/>
      <c r="BK108" s="163"/>
      <c r="BL108" s="163"/>
      <c r="BM108" s="163"/>
      <c r="BN108" s="163"/>
      <c r="BO108" s="163"/>
      <c r="BP108" s="163"/>
      <c r="BQ108" s="163"/>
      <c r="BR108" s="163"/>
      <c r="BS108" s="163"/>
      <c r="BT108" s="163"/>
      <c r="BU108" s="163"/>
      <c r="BV108" s="163"/>
      <c r="BW108" s="163"/>
      <c r="BX108" s="163"/>
      <c r="BY108" s="163"/>
      <c r="BZ108" s="163"/>
      <c r="CA108" s="163"/>
      <c r="CB108" s="163"/>
      <c r="CC108" s="163"/>
      <c r="CD108" s="163"/>
      <c r="CE108" s="163"/>
      <c r="CF108" s="163"/>
      <c r="CG108" s="163"/>
      <c r="CH108" s="163"/>
      <c r="CI108" s="163"/>
      <c r="CJ108" s="163"/>
      <c r="CK108" s="163"/>
      <c r="CL108" s="163"/>
      <c r="CM108" s="163"/>
      <c r="CN108" s="163"/>
      <c r="CO108" s="163"/>
      <c r="CP108" s="163"/>
      <c r="CQ108" s="163"/>
      <c r="CR108" s="163"/>
      <c r="CS108" s="163"/>
      <c r="CT108" s="163"/>
      <c r="CU108" s="163"/>
      <c r="CV108" s="163"/>
      <c r="CW108" s="163"/>
      <c r="CX108" s="163"/>
      <c r="CY108" s="163"/>
      <c r="CZ108" s="163"/>
      <c r="DA108" s="163"/>
      <c r="DB108" s="163"/>
      <c r="DC108" s="163"/>
      <c r="DD108" s="163"/>
      <c r="DE108" s="163"/>
      <c r="DF108" s="163"/>
      <c r="DG108" s="163"/>
      <c r="DH108" s="163"/>
    </row>
    <row r="109" spans="1:112" s="158" customFormat="1" ht="13.2">
      <c r="A109" s="105"/>
      <c r="B109" s="268" t="s">
        <v>1</v>
      </c>
      <c r="C109" s="100" t="s">
        <v>160</v>
      </c>
      <c r="D109" s="155"/>
      <c r="E109" s="102"/>
      <c r="F109" s="371"/>
      <c r="G109" s="371"/>
      <c r="H109" s="371"/>
      <c r="I109" s="372"/>
      <c r="J109" s="372"/>
      <c r="K109" s="372"/>
      <c r="L109" s="292"/>
      <c r="M109" s="322"/>
      <c r="N109" s="322"/>
      <c r="O109" s="169"/>
      <c r="P109" s="322"/>
      <c r="Q109" s="322"/>
      <c r="R109" s="102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  <c r="BI109" s="163"/>
      <c r="BJ109" s="163"/>
      <c r="BK109" s="163"/>
      <c r="BL109" s="163"/>
      <c r="BM109" s="163"/>
      <c r="BN109" s="163"/>
      <c r="BO109" s="163"/>
      <c r="BP109" s="163"/>
      <c r="BQ109" s="163"/>
      <c r="BR109" s="163"/>
      <c r="BS109" s="163"/>
      <c r="BT109" s="163"/>
      <c r="BU109" s="163"/>
      <c r="BV109" s="163"/>
      <c r="BW109" s="163"/>
      <c r="BX109" s="163"/>
      <c r="BY109" s="163"/>
      <c r="BZ109" s="163"/>
      <c r="CA109" s="163"/>
      <c r="CB109" s="163"/>
      <c r="CC109" s="163"/>
      <c r="CD109" s="163"/>
      <c r="CE109" s="163"/>
      <c r="CF109" s="163"/>
      <c r="CG109" s="163"/>
      <c r="CH109" s="163"/>
      <c r="CI109" s="163"/>
      <c r="CJ109" s="163"/>
      <c r="CK109" s="163"/>
      <c r="CL109" s="163"/>
      <c r="CM109" s="163"/>
      <c r="CN109" s="163"/>
      <c r="CO109" s="163"/>
      <c r="CP109" s="163"/>
      <c r="CQ109" s="163"/>
      <c r="CR109" s="163"/>
      <c r="CS109" s="163"/>
      <c r="CT109" s="163"/>
      <c r="CU109" s="163"/>
      <c r="CV109" s="163"/>
      <c r="CW109" s="163"/>
      <c r="CX109" s="163"/>
      <c r="CY109" s="163"/>
      <c r="CZ109" s="163"/>
      <c r="DA109" s="163"/>
      <c r="DB109" s="163"/>
      <c r="DC109" s="163"/>
      <c r="DD109" s="163"/>
      <c r="DE109" s="163"/>
      <c r="DF109" s="163"/>
      <c r="DG109" s="163"/>
      <c r="DH109" s="163"/>
    </row>
    <row r="110" spans="1:112" s="158" customFormat="1" ht="13.2">
      <c r="A110" s="105"/>
      <c r="B110" s="268" t="s">
        <v>1</v>
      </c>
      <c r="C110" s="100" t="s">
        <v>143</v>
      </c>
      <c r="D110" s="155"/>
      <c r="E110" s="102"/>
      <c r="F110" s="371"/>
      <c r="G110" s="371"/>
      <c r="H110" s="371"/>
      <c r="I110" s="372"/>
      <c r="J110" s="372"/>
      <c r="K110" s="372"/>
      <c r="L110" s="292"/>
      <c r="M110" s="322"/>
      <c r="N110" s="322"/>
      <c r="O110" s="169"/>
      <c r="P110" s="322"/>
      <c r="Q110" s="322"/>
      <c r="R110" s="102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  <c r="BI110" s="163"/>
      <c r="BJ110" s="163"/>
      <c r="BK110" s="163"/>
      <c r="BL110" s="163"/>
      <c r="BM110" s="163"/>
      <c r="BN110" s="163"/>
      <c r="BO110" s="163"/>
      <c r="BP110" s="163"/>
      <c r="BQ110" s="163"/>
      <c r="BR110" s="163"/>
      <c r="BS110" s="163"/>
      <c r="BT110" s="163"/>
      <c r="BU110" s="163"/>
      <c r="BV110" s="163"/>
      <c r="BW110" s="163"/>
      <c r="BX110" s="163"/>
      <c r="BY110" s="163"/>
      <c r="BZ110" s="163"/>
      <c r="CA110" s="163"/>
      <c r="CB110" s="163"/>
      <c r="CC110" s="163"/>
      <c r="CD110" s="163"/>
      <c r="CE110" s="163"/>
      <c r="CF110" s="163"/>
      <c r="CG110" s="163"/>
      <c r="CH110" s="163"/>
      <c r="CI110" s="163"/>
      <c r="CJ110" s="163"/>
      <c r="CK110" s="163"/>
      <c r="CL110" s="163"/>
      <c r="CM110" s="163"/>
      <c r="CN110" s="163"/>
      <c r="CO110" s="163"/>
      <c r="CP110" s="163"/>
      <c r="CQ110" s="163"/>
      <c r="CR110" s="163"/>
      <c r="CS110" s="163"/>
      <c r="CT110" s="163"/>
      <c r="CU110" s="163"/>
      <c r="CV110" s="163"/>
      <c r="CW110" s="163"/>
      <c r="CX110" s="163"/>
      <c r="CY110" s="163"/>
      <c r="CZ110" s="163"/>
      <c r="DA110" s="163"/>
      <c r="DB110" s="163"/>
      <c r="DC110" s="163"/>
      <c r="DD110" s="163"/>
      <c r="DE110" s="163"/>
      <c r="DF110" s="163"/>
      <c r="DG110" s="163"/>
      <c r="DH110" s="163"/>
    </row>
    <row r="111" spans="1:112" s="158" customFormat="1" ht="13.2">
      <c r="A111" s="105"/>
      <c r="B111" s="268" t="s">
        <v>1</v>
      </c>
      <c r="C111" s="112" t="s">
        <v>85</v>
      </c>
      <c r="D111" s="155"/>
      <c r="E111" s="102"/>
      <c r="F111" s="371"/>
      <c r="G111" s="371"/>
      <c r="H111" s="371"/>
      <c r="I111" s="372"/>
      <c r="J111" s="372"/>
      <c r="K111" s="372"/>
      <c r="L111" s="292"/>
      <c r="M111" s="322"/>
      <c r="N111" s="322"/>
      <c r="O111" s="169"/>
      <c r="P111" s="322"/>
      <c r="Q111" s="322"/>
      <c r="R111" s="102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/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  <c r="BI111" s="163"/>
      <c r="BJ111" s="163"/>
      <c r="BK111" s="163"/>
      <c r="BL111" s="163"/>
      <c r="BM111" s="163"/>
      <c r="BN111" s="163"/>
      <c r="BO111" s="163"/>
      <c r="BP111" s="163"/>
      <c r="BQ111" s="163"/>
      <c r="BR111" s="163"/>
      <c r="BS111" s="163"/>
      <c r="BT111" s="163"/>
      <c r="BU111" s="163"/>
      <c r="BV111" s="163"/>
      <c r="BW111" s="163"/>
      <c r="BX111" s="163"/>
      <c r="BY111" s="163"/>
      <c r="BZ111" s="163"/>
      <c r="CA111" s="163"/>
      <c r="CB111" s="163"/>
      <c r="CC111" s="163"/>
      <c r="CD111" s="163"/>
      <c r="CE111" s="163"/>
      <c r="CF111" s="163"/>
      <c r="CG111" s="163"/>
      <c r="CH111" s="163"/>
      <c r="CI111" s="163"/>
      <c r="CJ111" s="163"/>
      <c r="CK111" s="163"/>
      <c r="CL111" s="163"/>
      <c r="CM111" s="163"/>
      <c r="CN111" s="163"/>
      <c r="CO111" s="163"/>
      <c r="CP111" s="163"/>
      <c r="CQ111" s="163"/>
      <c r="CR111" s="163"/>
      <c r="CS111" s="163"/>
      <c r="CT111" s="163"/>
      <c r="CU111" s="163"/>
      <c r="CV111" s="163"/>
      <c r="CW111" s="163"/>
      <c r="CX111" s="163"/>
      <c r="CY111" s="163"/>
      <c r="CZ111" s="163"/>
      <c r="DA111" s="163"/>
      <c r="DB111" s="163"/>
      <c r="DC111" s="163"/>
      <c r="DD111" s="163"/>
      <c r="DE111" s="163"/>
      <c r="DF111" s="163"/>
      <c r="DG111" s="163"/>
      <c r="DH111" s="163"/>
    </row>
    <row r="112" spans="1:112" s="158" customFormat="1" ht="13.2">
      <c r="A112" s="167"/>
      <c r="B112" s="342" t="s">
        <v>1</v>
      </c>
      <c r="C112" s="112" t="s">
        <v>167</v>
      </c>
      <c r="D112" s="136"/>
      <c r="E112" s="114"/>
      <c r="F112" s="371"/>
      <c r="G112" s="371"/>
      <c r="H112" s="371"/>
      <c r="I112" s="372"/>
      <c r="J112" s="372"/>
      <c r="K112" s="372"/>
      <c r="L112" s="292"/>
      <c r="M112" s="322"/>
      <c r="N112" s="322"/>
      <c r="O112" s="169"/>
      <c r="P112" s="322"/>
      <c r="Q112" s="322"/>
      <c r="R112" s="114"/>
      <c r="S112" s="160"/>
      <c r="T112" s="160"/>
      <c r="U112" s="160"/>
      <c r="V112" s="160"/>
      <c r="W112" s="160"/>
      <c r="X112" s="160"/>
      <c r="Y112" s="160"/>
      <c r="Z112" s="160"/>
      <c r="AA112" s="160"/>
      <c r="AB112" s="160"/>
      <c r="AC112" s="160"/>
      <c r="AD112" s="160"/>
      <c r="AE112" s="160"/>
      <c r="AF112" s="160"/>
      <c r="AG112" s="160"/>
      <c r="AH112" s="160"/>
      <c r="AI112" s="160"/>
      <c r="AJ112" s="160"/>
      <c r="AK112" s="160"/>
      <c r="AL112" s="160"/>
      <c r="AM112" s="160"/>
      <c r="AN112" s="160"/>
      <c r="AO112" s="160"/>
      <c r="AP112" s="160"/>
      <c r="AQ112" s="160"/>
      <c r="AR112" s="160"/>
      <c r="AS112" s="160"/>
      <c r="AT112" s="160"/>
      <c r="AU112" s="160"/>
      <c r="AV112" s="160"/>
      <c r="AW112" s="160"/>
      <c r="AX112" s="160"/>
      <c r="AY112" s="160"/>
      <c r="AZ112" s="160"/>
      <c r="BA112" s="160"/>
      <c r="BB112" s="160"/>
      <c r="BC112" s="160"/>
      <c r="BD112" s="160"/>
      <c r="BE112" s="160"/>
      <c r="BF112" s="160"/>
      <c r="BG112" s="160"/>
      <c r="BH112" s="160"/>
      <c r="BI112" s="160"/>
      <c r="BJ112" s="160"/>
      <c r="BK112" s="160"/>
      <c r="BL112" s="160"/>
      <c r="BM112" s="160"/>
      <c r="BN112" s="160"/>
      <c r="BO112" s="160"/>
      <c r="BP112" s="160"/>
      <c r="BQ112" s="160"/>
      <c r="BR112" s="160"/>
      <c r="BS112" s="160"/>
      <c r="BT112" s="160"/>
      <c r="BU112" s="160"/>
      <c r="BV112" s="160"/>
      <c r="BW112" s="160"/>
      <c r="BX112" s="160"/>
      <c r="BY112" s="160"/>
      <c r="BZ112" s="160"/>
      <c r="CA112" s="160"/>
      <c r="CB112" s="160"/>
      <c r="CC112" s="160"/>
      <c r="CD112" s="160"/>
      <c r="CE112" s="160"/>
      <c r="CF112" s="160"/>
      <c r="CG112" s="160"/>
      <c r="CH112" s="160"/>
      <c r="CI112" s="160"/>
      <c r="CJ112" s="160"/>
      <c r="CK112" s="160"/>
      <c r="CL112" s="160"/>
      <c r="CM112" s="160"/>
      <c r="CN112" s="160"/>
      <c r="CO112" s="160"/>
      <c r="CP112" s="160"/>
      <c r="CQ112" s="160"/>
      <c r="CR112" s="160"/>
      <c r="CS112" s="160"/>
      <c r="CT112" s="160"/>
      <c r="CU112" s="160"/>
      <c r="CV112" s="160"/>
      <c r="CW112" s="160"/>
      <c r="CX112" s="160"/>
      <c r="CY112" s="160"/>
      <c r="CZ112" s="160"/>
      <c r="DA112" s="160"/>
      <c r="DB112" s="160"/>
      <c r="DC112" s="160"/>
      <c r="DD112" s="160"/>
      <c r="DE112" s="160"/>
      <c r="DF112" s="160"/>
      <c r="DG112" s="160"/>
      <c r="DH112" s="160"/>
    </row>
    <row r="113" spans="1:120" s="158" customFormat="1" ht="13.2">
      <c r="A113" s="105"/>
      <c r="B113" s="268" t="s">
        <v>1</v>
      </c>
      <c r="C113" s="112" t="s">
        <v>144</v>
      </c>
      <c r="D113" s="155"/>
      <c r="E113" s="102"/>
      <c r="F113" s="371"/>
      <c r="G113" s="371"/>
      <c r="H113" s="371"/>
      <c r="I113" s="372"/>
      <c r="J113" s="372"/>
      <c r="K113" s="372"/>
      <c r="L113" s="292"/>
      <c r="M113" s="322"/>
      <c r="N113" s="322"/>
      <c r="O113" s="169"/>
      <c r="P113" s="322"/>
      <c r="Q113" s="322"/>
      <c r="R113" s="102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  <c r="BI113" s="163"/>
      <c r="BJ113" s="163"/>
      <c r="BK113" s="163"/>
      <c r="BL113" s="163"/>
      <c r="BM113" s="163"/>
      <c r="BN113" s="163"/>
      <c r="BO113" s="163"/>
      <c r="BP113" s="163"/>
      <c r="BQ113" s="163"/>
      <c r="BR113" s="163"/>
      <c r="BS113" s="163"/>
      <c r="BT113" s="163"/>
      <c r="BU113" s="163"/>
      <c r="BV113" s="163"/>
      <c r="BW113" s="163"/>
      <c r="BX113" s="163"/>
      <c r="BY113" s="163"/>
      <c r="BZ113" s="163"/>
      <c r="CA113" s="163"/>
      <c r="CB113" s="163"/>
      <c r="CC113" s="163"/>
      <c r="CD113" s="163"/>
      <c r="CE113" s="163"/>
      <c r="CF113" s="163"/>
      <c r="CG113" s="163"/>
      <c r="CH113" s="163"/>
      <c r="CI113" s="163"/>
      <c r="CJ113" s="163"/>
      <c r="CK113" s="163"/>
      <c r="CL113" s="163"/>
      <c r="CM113" s="163"/>
      <c r="CN113" s="163"/>
      <c r="CO113" s="163"/>
      <c r="CP113" s="163"/>
      <c r="CQ113" s="163"/>
      <c r="CR113" s="163"/>
      <c r="CS113" s="163"/>
      <c r="CT113" s="163"/>
      <c r="CU113" s="163"/>
      <c r="CV113" s="163"/>
      <c r="CW113" s="163"/>
      <c r="CX113" s="163"/>
      <c r="CY113" s="163"/>
      <c r="CZ113" s="163"/>
      <c r="DA113" s="163"/>
      <c r="DB113" s="163"/>
      <c r="DC113" s="163"/>
      <c r="DD113" s="163"/>
      <c r="DE113" s="163"/>
      <c r="DF113" s="163"/>
      <c r="DG113" s="163"/>
      <c r="DH113" s="163"/>
    </row>
    <row r="114" spans="1:120" s="158" customFormat="1" ht="13.2">
      <c r="A114" s="105">
        <v>4</v>
      </c>
      <c r="B114" s="268" t="s">
        <v>118</v>
      </c>
      <c r="C114" s="112"/>
      <c r="D114" s="155"/>
      <c r="E114" s="102" t="s">
        <v>476</v>
      </c>
      <c r="F114" s="371">
        <f>((3.5+10+2+1.78)*4.7)+(16*3.5)</f>
        <v>137.21600000000001</v>
      </c>
      <c r="G114" s="371">
        <f>(9891.0043*3000)/POWER(10,6)</f>
        <v>29.673012900000003</v>
      </c>
      <c r="H114" s="371">
        <f>((1550+1354.773+1515.6523+635.0499+(1200+850)*2)*3000+(6154.1486)*3000+(943.3567+931.3892)*3110+(3283.5348+1059.2621)*3500)/POWER(10,6)</f>
        <v>66.959120299000006</v>
      </c>
      <c r="I114" s="372">
        <f>(((1200+350)*9+(350+649)+2750+400+400+2400+400)*3000+(6209.6384*3500)*3)/POWER(10,6)</f>
        <v>129.0982032</v>
      </c>
      <c r="J114" s="372">
        <f>(0.8+1.5+0.8+1.5+0.8+1.9+0.8+0.8+1.5+1.4+6+1.8)*2.6</f>
        <v>50.960000000000008</v>
      </c>
      <c r="K114" s="372">
        <f>SUM(F114:J114)</f>
        <v>413.906336399</v>
      </c>
      <c r="L114" s="292" t="s">
        <v>272</v>
      </c>
      <c r="M114" s="322"/>
      <c r="N114" s="322"/>
      <c r="O114" s="169"/>
      <c r="P114" s="322">
        <f t="shared" si="4"/>
        <v>0</v>
      </c>
      <c r="Q114" s="322">
        <f t="shared" si="5"/>
        <v>0</v>
      </c>
      <c r="R114" s="361">
        <f>+K114*O114</f>
        <v>0</v>
      </c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  <c r="BI114" s="163"/>
      <c r="BJ114" s="163"/>
      <c r="BK114" s="163"/>
      <c r="BL114" s="163"/>
      <c r="BM114" s="163"/>
      <c r="BN114" s="163"/>
      <c r="BO114" s="163"/>
      <c r="BP114" s="163"/>
      <c r="BQ114" s="163"/>
      <c r="BR114" s="163"/>
      <c r="BS114" s="163"/>
      <c r="BT114" s="163"/>
      <c r="BU114" s="163"/>
      <c r="BV114" s="163"/>
      <c r="BW114" s="163"/>
      <c r="BX114" s="163"/>
      <c r="BY114" s="163"/>
      <c r="BZ114" s="163"/>
      <c r="CA114" s="163"/>
      <c r="CB114" s="163"/>
      <c r="CC114" s="163"/>
      <c r="CD114" s="163"/>
      <c r="CE114" s="163"/>
      <c r="CF114" s="163"/>
      <c r="CG114" s="163"/>
      <c r="CH114" s="163"/>
      <c r="CI114" s="163"/>
      <c r="CJ114" s="163"/>
      <c r="CK114" s="163"/>
      <c r="CL114" s="163"/>
      <c r="CM114" s="163"/>
      <c r="CN114" s="163"/>
      <c r="CO114" s="163"/>
      <c r="CP114" s="163"/>
      <c r="CQ114" s="163"/>
      <c r="CR114" s="163"/>
      <c r="CS114" s="163"/>
      <c r="CT114" s="163"/>
      <c r="CU114" s="163"/>
      <c r="CV114" s="163"/>
      <c r="CW114" s="163"/>
      <c r="CX114" s="163"/>
      <c r="CY114" s="163"/>
      <c r="CZ114" s="163"/>
      <c r="DA114" s="163"/>
      <c r="DB114" s="163"/>
      <c r="DC114" s="163"/>
      <c r="DD114" s="163"/>
      <c r="DE114" s="163"/>
      <c r="DF114" s="163"/>
      <c r="DG114" s="163"/>
      <c r="DH114" s="163"/>
    </row>
    <row r="115" spans="1:120" s="158" customFormat="1" ht="12.9" customHeight="1">
      <c r="A115" s="504"/>
      <c r="B115" s="268" t="s">
        <v>1</v>
      </c>
      <c r="C115" s="100" t="s">
        <v>164</v>
      </c>
      <c r="D115" s="155"/>
      <c r="E115" s="102"/>
      <c r="F115" s="371"/>
      <c r="G115" s="371"/>
      <c r="H115" s="371"/>
      <c r="I115" s="372"/>
      <c r="J115" s="372"/>
      <c r="K115" s="372"/>
      <c r="L115" s="292"/>
      <c r="M115" s="322"/>
      <c r="N115" s="322"/>
      <c r="O115" s="169"/>
      <c r="P115" s="322"/>
      <c r="Q115" s="322"/>
      <c r="R115" s="114"/>
      <c r="S115" s="160"/>
      <c r="T115" s="160"/>
      <c r="U115" s="160"/>
      <c r="V115" s="160"/>
      <c r="W115" s="160"/>
      <c r="X115" s="160"/>
      <c r="Y115" s="160"/>
      <c r="Z115" s="160"/>
      <c r="AA115" s="160"/>
      <c r="AB115" s="160"/>
      <c r="AC115" s="160"/>
      <c r="AD115" s="160"/>
      <c r="AE115" s="160"/>
      <c r="AF115" s="160"/>
      <c r="AG115" s="160"/>
      <c r="AH115" s="160"/>
      <c r="AI115" s="160"/>
      <c r="AJ115" s="160"/>
      <c r="AK115" s="160"/>
      <c r="AL115" s="160"/>
      <c r="AM115" s="160"/>
      <c r="AN115" s="160"/>
      <c r="AO115" s="160"/>
      <c r="AP115" s="160"/>
      <c r="AQ115" s="160"/>
      <c r="AR115" s="160"/>
      <c r="AS115" s="160"/>
      <c r="AT115" s="160"/>
      <c r="AU115" s="160"/>
      <c r="AV115" s="160"/>
      <c r="AW115" s="160"/>
      <c r="AX115" s="160"/>
      <c r="AY115" s="160"/>
      <c r="AZ115" s="160"/>
      <c r="BA115" s="160"/>
      <c r="BB115" s="160"/>
      <c r="BC115" s="160"/>
      <c r="BD115" s="160"/>
      <c r="BE115" s="160"/>
      <c r="BF115" s="160"/>
      <c r="BG115" s="160"/>
      <c r="BH115" s="160"/>
      <c r="BI115" s="160"/>
      <c r="BJ115" s="160"/>
      <c r="BK115" s="160"/>
      <c r="BL115" s="160"/>
      <c r="BM115" s="160"/>
      <c r="BN115" s="160"/>
      <c r="BO115" s="160"/>
      <c r="BP115" s="160"/>
      <c r="BQ115" s="160"/>
      <c r="BR115" s="160"/>
      <c r="BS115" s="160"/>
      <c r="BT115" s="160"/>
      <c r="BU115" s="160"/>
      <c r="BV115" s="160"/>
      <c r="BW115" s="160"/>
      <c r="BX115" s="160"/>
      <c r="BY115" s="160"/>
      <c r="BZ115" s="160"/>
      <c r="CA115" s="160"/>
      <c r="CB115" s="160"/>
      <c r="CC115" s="160"/>
      <c r="CD115" s="160"/>
      <c r="CE115" s="160"/>
      <c r="CF115" s="160"/>
      <c r="CG115" s="160"/>
      <c r="CH115" s="160"/>
      <c r="CI115" s="160"/>
      <c r="CJ115" s="160"/>
      <c r="CK115" s="160"/>
      <c r="CL115" s="160"/>
      <c r="CM115" s="160"/>
      <c r="CN115" s="160"/>
      <c r="CO115" s="160"/>
      <c r="CP115" s="160"/>
      <c r="CQ115" s="160"/>
      <c r="CR115" s="160"/>
      <c r="CS115" s="160"/>
      <c r="CT115" s="160"/>
      <c r="CU115" s="160"/>
      <c r="CV115" s="160"/>
      <c r="CW115" s="160"/>
      <c r="CX115" s="160"/>
      <c r="CY115" s="160"/>
      <c r="CZ115" s="160"/>
      <c r="DA115" s="160"/>
      <c r="DB115" s="160"/>
      <c r="DC115" s="160"/>
      <c r="DD115" s="160"/>
      <c r="DE115" s="160"/>
      <c r="DF115" s="160"/>
      <c r="DG115" s="160"/>
      <c r="DH115" s="160"/>
      <c r="DI115" s="160"/>
      <c r="DJ115" s="160"/>
      <c r="DK115" s="160"/>
      <c r="DL115" s="160"/>
      <c r="DM115" s="160"/>
      <c r="DN115" s="160"/>
      <c r="DO115" s="160"/>
      <c r="DP115" s="160"/>
    </row>
    <row r="116" spans="1:120" s="158" customFormat="1" ht="12.9" customHeight="1">
      <c r="A116" s="504"/>
      <c r="B116" s="268" t="s">
        <v>1</v>
      </c>
      <c r="C116" s="100" t="s">
        <v>127</v>
      </c>
      <c r="D116" s="155"/>
      <c r="E116" s="102"/>
      <c r="F116" s="371"/>
      <c r="G116" s="371"/>
      <c r="H116" s="371"/>
      <c r="I116" s="372"/>
      <c r="J116" s="372"/>
      <c r="K116" s="372"/>
      <c r="L116" s="292"/>
      <c r="M116" s="322"/>
      <c r="N116" s="322"/>
      <c r="O116" s="169"/>
      <c r="P116" s="322"/>
      <c r="Q116" s="322"/>
      <c r="R116" s="114"/>
      <c r="S116" s="160"/>
      <c r="T116" s="160"/>
      <c r="U116" s="16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/>
      <c r="AF116" s="160"/>
      <c r="AG116" s="160"/>
      <c r="AH116" s="160"/>
      <c r="AI116" s="160"/>
      <c r="AJ116" s="160"/>
      <c r="AK116" s="160"/>
      <c r="AL116" s="160"/>
      <c r="AM116" s="160"/>
      <c r="AN116" s="160"/>
      <c r="AO116" s="160"/>
      <c r="AP116" s="160"/>
      <c r="AQ116" s="160"/>
      <c r="AR116" s="160"/>
      <c r="AS116" s="160"/>
      <c r="AT116" s="160"/>
      <c r="AU116" s="160"/>
      <c r="AV116" s="160"/>
      <c r="AW116" s="160"/>
      <c r="AX116" s="160"/>
      <c r="AY116" s="160"/>
      <c r="AZ116" s="160"/>
      <c r="BA116" s="160"/>
      <c r="BB116" s="160"/>
      <c r="BC116" s="160"/>
      <c r="BD116" s="160"/>
      <c r="BE116" s="160"/>
      <c r="BF116" s="160"/>
      <c r="BG116" s="160"/>
      <c r="BH116" s="160"/>
      <c r="BI116" s="160"/>
      <c r="BJ116" s="160"/>
      <c r="BK116" s="160"/>
      <c r="BL116" s="160"/>
      <c r="BM116" s="160"/>
      <c r="BN116" s="160"/>
      <c r="BO116" s="160"/>
      <c r="BP116" s="160"/>
      <c r="BQ116" s="160"/>
      <c r="BR116" s="160"/>
      <c r="BS116" s="160"/>
      <c r="BT116" s="160"/>
      <c r="BU116" s="160"/>
      <c r="BV116" s="160"/>
      <c r="BW116" s="160"/>
      <c r="BX116" s="160"/>
      <c r="BY116" s="160"/>
      <c r="BZ116" s="160"/>
      <c r="CA116" s="160"/>
      <c r="CB116" s="160"/>
      <c r="CC116" s="160"/>
      <c r="CD116" s="160"/>
      <c r="CE116" s="160"/>
      <c r="CF116" s="160"/>
      <c r="CG116" s="160"/>
      <c r="CH116" s="160"/>
      <c r="CI116" s="160"/>
      <c r="CJ116" s="160"/>
      <c r="CK116" s="160"/>
      <c r="CL116" s="160"/>
      <c r="CM116" s="160"/>
      <c r="CN116" s="160"/>
      <c r="CO116" s="160"/>
      <c r="CP116" s="160"/>
      <c r="CQ116" s="160"/>
      <c r="CR116" s="160"/>
      <c r="CS116" s="160"/>
      <c r="CT116" s="160"/>
      <c r="CU116" s="160"/>
      <c r="CV116" s="160"/>
      <c r="CW116" s="160"/>
      <c r="CX116" s="160"/>
      <c r="CY116" s="160"/>
      <c r="CZ116" s="160"/>
      <c r="DA116" s="160"/>
      <c r="DB116" s="160"/>
      <c r="DC116" s="160"/>
      <c r="DD116" s="160"/>
      <c r="DE116" s="160"/>
      <c r="DF116" s="160"/>
      <c r="DG116" s="160"/>
      <c r="DH116" s="160"/>
      <c r="DI116" s="160"/>
      <c r="DJ116" s="160"/>
      <c r="DK116" s="160"/>
      <c r="DL116" s="160"/>
      <c r="DM116" s="160"/>
      <c r="DN116" s="160"/>
      <c r="DO116" s="160"/>
      <c r="DP116" s="160"/>
    </row>
    <row r="117" spans="1:120" s="158" customFormat="1" ht="13.2">
      <c r="A117" s="510">
        <v>5</v>
      </c>
      <c r="B117" s="343" t="s">
        <v>459</v>
      </c>
      <c r="C117" s="490"/>
      <c r="D117" s="155"/>
      <c r="E117" s="405" t="s">
        <v>477</v>
      </c>
      <c r="F117" s="371">
        <f>((3.5*3.5)+(6*3.5)+(16*3.5)+(7*2.5)+(10*2.5))/2</f>
        <v>65.875</v>
      </c>
      <c r="G117" s="371">
        <f>(19432.6471*3500+(800+300*8+800)*3500*2)/POWER(10,6)</f>
        <v>96.014264849999989</v>
      </c>
      <c r="H117" s="371">
        <f>((9.5+8.5+2.5+9+4+3.5+7+3.5+3+9+2.5+9+6+5.5+10+10.5)*4)/2</f>
        <v>206</v>
      </c>
      <c r="I117" s="372">
        <v>34.6</v>
      </c>
      <c r="J117" s="372">
        <v>0</v>
      </c>
      <c r="K117" s="371">
        <f>SUM(F117:J117)</f>
        <v>402.48926485000004</v>
      </c>
      <c r="L117" s="292" t="s">
        <v>272</v>
      </c>
      <c r="M117" s="322"/>
      <c r="N117" s="322"/>
      <c r="O117" s="169"/>
      <c r="P117" s="322">
        <f t="shared" si="4"/>
        <v>0</v>
      </c>
      <c r="Q117" s="322">
        <f t="shared" si="5"/>
        <v>0</v>
      </c>
      <c r="R117" s="361">
        <f>+K117*O117</f>
        <v>0</v>
      </c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/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  <c r="BI117" s="163"/>
      <c r="BJ117" s="163"/>
      <c r="BK117" s="163"/>
      <c r="BL117" s="163"/>
      <c r="BM117" s="163"/>
      <c r="BN117" s="163"/>
      <c r="BO117" s="163"/>
      <c r="BP117" s="163"/>
      <c r="BQ117" s="163"/>
      <c r="BR117" s="163"/>
      <c r="BS117" s="163"/>
      <c r="BT117" s="163"/>
      <c r="BU117" s="163"/>
      <c r="BV117" s="163"/>
      <c r="BW117" s="163"/>
      <c r="BX117" s="163"/>
      <c r="BY117" s="163"/>
      <c r="BZ117" s="163"/>
      <c r="CA117" s="163"/>
      <c r="CB117" s="163"/>
      <c r="CC117" s="163"/>
      <c r="CD117" s="163"/>
      <c r="CE117" s="163"/>
      <c r="CF117" s="163"/>
      <c r="CG117" s="163"/>
      <c r="CH117" s="163"/>
      <c r="CI117" s="163"/>
      <c r="CJ117" s="163"/>
      <c r="CK117" s="163"/>
      <c r="CL117" s="163"/>
      <c r="CM117" s="163"/>
      <c r="CN117" s="163"/>
      <c r="CO117" s="163"/>
      <c r="CP117" s="163"/>
      <c r="CQ117" s="163"/>
      <c r="CR117" s="163"/>
      <c r="CS117" s="163"/>
      <c r="CT117" s="163"/>
      <c r="CU117" s="163"/>
      <c r="CV117" s="163"/>
      <c r="CW117" s="163"/>
      <c r="CX117" s="163"/>
      <c r="CY117" s="163"/>
      <c r="CZ117" s="163"/>
      <c r="DA117" s="163"/>
      <c r="DB117" s="163"/>
      <c r="DC117" s="163"/>
      <c r="DD117" s="163"/>
      <c r="DE117" s="163"/>
      <c r="DF117" s="163"/>
      <c r="DG117" s="163"/>
      <c r="DH117" s="163"/>
    </row>
    <row r="118" spans="1:120" s="158" customFormat="1" ht="13.2">
      <c r="A118" s="105"/>
      <c r="B118" s="268" t="s">
        <v>1</v>
      </c>
      <c r="C118" s="112" t="s">
        <v>461</v>
      </c>
      <c r="D118" s="155"/>
      <c r="E118" s="102"/>
      <c r="F118" s="371"/>
      <c r="G118" s="371"/>
      <c r="H118" s="371"/>
      <c r="I118" s="372"/>
      <c r="J118" s="372"/>
      <c r="K118" s="372"/>
      <c r="L118" s="292"/>
      <c r="M118" s="322"/>
      <c r="N118" s="322"/>
      <c r="O118" s="169"/>
      <c r="P118" s="322"/>
      <c r="Q118" s="322"/>
      <c r="R118" s="491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  <c r="BI118" s="163"/>
      <c r="BJ118" s="163"/>
      <c r="BK118" s="163"/>
      <c r="BL118" s="163"/>
      <c r="BM118" s="163"/>
      <c r="BN118" s="163"/>
      <c r="BO118" s="163"/>
      <c r="BP118" s="163"/>
      <c r="BQ118" s="163"/>
      <c r="BR118" s="163"/>
      <c r="BS118" s="163"/>
      <c r="BT118" s="163"/>
      <c r="BU118" s="163"/>
      <c r="BV118" s="163"/>
      <c r="BW118" s="163"/>
      <c r="BX118" s="163"/>
      <c r="BY118" s="163"/>
      <c r="BZ118" s="163"/>
      <c r="CA118" s="163"/>
      <c r="CB118" s="163"/>
      <c r="CC118" s="163"/>
      <c r="CD118" s="163"/>
      <c r="CE118" s="163"/>
      <c r="CF118" s="163"/>
      <c r="CG118" s="163"/>
      <c r="CH118" s="163"/>
      <c r="CI118" s="163"/>
      <c r="CJ118" s="163"/>
      <c r="CK118" s="163"/>
      <c r="CL118" s="163"/>
      <c r="CM118" s="163"/>
      <c r="CN118" s="163"/>
      <c r="CO118" s="163"/>
      <c r="CP118" s="163"/>
      <c r="CQ118" s="163"/>
      <c r="CR118" s="163"/>
      <c r="CS118" s="163"/>
      <c r="CT118" s="163"/>
      <c r="CU118" s="163"/>
      <c r="CV118" s="163"/>
      <c r="CW118" s="163"/>
      <c r="CX118" s="163"/>
      <c r="CY118" s="163"/>
      <c r="CZ118" s="163"/>
      <c r="DA118" s="163"/>
      <c r="DB118" s="163"/>
      <c r="DC118" s="163"/>
      <c r="DD118" s="163"/>
      <c r="DE118" s="163"/>
      <c r="DF118" s="163"/>
      <c r="DG118" s="163"/>
      <c r="DH118" s="163"/>
    </row>
    <row r="119" spans="1:120" s="158" customFormat="1" ht="13.2">
      <c r="A119" s="105"/>
      <c r="B119" s="268" t="s">
        <v>1</v>
      </c>
      <c r="C119" s="100" t="s">
        <v>460</v>
      </c>
      <c r="D119" s="155"/>
      <c r="E119" s="102"/>
      <c r="F119" s="371"/>
      <c r="G119" s="371"/>
      <c r="H119" s="371"/>
      <c r="I119" s="371"/>
      <c r="J119" s="372"/>
      <c r="K119" s="372"/>
      <c r="L119" s="292"/>
      <c r="M119" s="322"/>
      <c r="N119" s="322"/>
      <c r="O119" s="169"/>
      <c r="P119" s="322"/>
      <c r="Q119" s="322"/>
      <c r="R119" s="102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  <c r="BI119" s="163"/>
      <c r="BJ119" s="163"/>
      <c r="BK119" s="163"/>
      <c r="BL119" s="163"/>
      <c r="BM119" s="163"/>
      <c r="BN119" s="163"/>
      <c r="BO119" s="163"/>
      <c r="BP119" s="163"/>
      <c r="BQ119" s="163"/>
      <c r="BR119" s="163"/>
      <c r="BS119" s="163"/>
      <c r="BT119" s="163"/>
      <c r="BU119" s="163"/>
      <c r="BV119" s="163"/>
      <c r="BW119" s="163"/>
      <c r="BX119" s="163"/>
      <c r="BY119" s="163"/>
      <c r="BZ119" s="163"/>
      <c r="CA119" s="163"/>
      <c r="CB119" s="163"/>
      <c r="CC119" s="163"/>
      <c r="CD119" s="163"/>
      <c r="CE119" s="163"/>
      <c r="CF119" s="163"/>
      <c r="CG119" s="163"/>
      <c r="CH119" s="163"/>
      <c r="CI119" s="163"/>
      <c r="CJ119" s="163"/>
      <c r="CK119" s="163"/>
      <c r="CL119" s="163"/>
      <c r="CM119" s="163"/>
      <c r="CN119" s="163"/>
      <c r="CO119" s="163"/>
      <c r="CP119" s="163"/>
      <c r="CQ119" s="163"/>
      <c r="CR119" s="163"/>
      <c r="CS119" s="163"/>
      <c r="CT119" s="163"/>
      <c r="CU119" s="163"/>
      <c r="CV119" s="163"/>
      <c r="CW119" s="163"/>
      <c r="CX119" s="163"/>
      <c r="CY119" s="163"/>
      <c r="CZ119" s="163"/>
      <c r="DA119" s="163"/>
      <c r="DB119" s="163"/>
      <c r="DC119" s="163"/>
      <c r="DD119" s="163"/>
      <c r="DE119" s="163"/>
      <c r="DF119" s="163"/>
      <c r="DG119" s="163"/>
      <c r="DH119" s="163"/>
    </row>
    <row r="120" spans="1:120" s="158" customFormat="1" ht="12.9" customHeight="1">
      <c r="A120" s="504"/>
      <c r="B120" s="268" t="s">
        <v>1</v>
      </c>
      <c r="C120" s="100" t="s">
        <v>127</v>
      </c>
      <c r="D120" s="155"/>
      <c r="E120" s="102"/>
      <c r="F120" s="372"/>
      <c r="G120" s="372"/>
      <c r="H120" s="372"/>
      <c r="I120" s="372"/>
      <c r="J120" s="372"/>
      <c r="K120" s="372"/>
      <c r="L120" s="292"/>
      <c r="M120" s="322"/>
      <c r="N120" s="322"/>
      <c r="O120" s="169"/>
      <c r="P120" s="322"/>
      <c r="Q120" s="322"/>
      <c r="R120" s="114"/>
      <c r="S120" s="160"/>
      <c r="T120" s="160"/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  <c r="AF120" s="160"/>
      <c r="AG120" s="160"/>
      <c r="AH120" s="160"/>
      <c r="AI120" s="160"/>
      <c r="AJ120" s="160"/>
      <c r="AK120" s="160"/>
      <c r="AL120" s="160"/>
      <c r="AM120" s="160"/>
      <c r="AN120" s="160"/>
      <c r="AO120" s="160"/>
      <c r="AP120" s="160"/>
      <c r="AQ120" s="160"/>
      <c r="AR120" s="160"/>
      <c r="AS120" s="160"/>
      <c r="AT120" s="160"/>
      <c r="AU120" s="160"/>
      <c r="AV120" s="160"/>
      <c r="AW120" s="160"/>
      <c r="AX120" s="160"/>
      <c r="AY120" s="160"/>
      <c r="AZ120" s="160"/>
      <c r="BA120" s="160"/>
      <c r="BB120" s="160"/>
      <c r="BC120" s="160"/>
      <c r="BD120" s="160"/>
      <c r="BE120" s="160"/>
      <c r="BF120" s="160"/>
      <c r="BG120" s="160"/>
      <c r="BH120" s="160"/>
      <c r="BI120" s="160"/>
      <c r="BJ120" s="160"/>
      <c r="BK120" s="160"/>
      <c r="BL120" s="160"/>
      <c r="BM120" s="160"/>
      <c r="BN120" s="160"/>
      <c r="BO120" s="160"/>
      <c r="BP120" s="160"/>
      <c r="BQ120" s="160"/>
      <c r="BR120" s="160"/>
      <c r="BS120" s="160"/>
      <c r="BT120" s="160"/>
      <c r="BU120" s="160"/>
      <c r="BV120" s="160"/>
      <c r="BW120" s="160"/>
      <c r="BX120" s="160"/>
      <c r="BY120" s="160"/>
      <c r="BZ120" s="160"/>
      <c r="CA120" s="160"/>
      <c r="CB120" s="160"/>
      <c r="CC120" s="160"/>
      <c r="CD120" s="160"/>
      <c r="CE120" s="160"/>
      <c r="CF120" s="160"/>
      <c r="CG120" s="160"/>
      <c r="CH120" s="160"/>
      <c r="CI120" s="160"/>
      <c r="CJ120" s="160"/>
      <c r="CK120" s="160"/>
      <c r="CL120" s="160"/>
      <c r="CM120" s="160"/>
      <c r="CN120" s="160"/>
      <c r="CO120" s="160"/>
      <c r="CP120" s="160"/>
      <c r="CQ120" s="160"/>
      <c r="CR120" s="160"/>
      <c r="CS120" s="160"/>
      <c r="CT120" s="160"/>
      <c r="CU120" s="160"/>
      <c r="CV120" s="160"/>
      <c r="CW120" s="160"/>
      <c r="CX120" s="160"/>
      <c r="CY120" s="160"/>
      <c r="CZ120" s="160"/>
      <c r="DA120" s="160"/>
      <c r="DB120" s="160"/>
      <c r="DC120" s="160"/>
      <c r="DD120" s="160"/>
      <c r="DE120" s="160"/>
      <c r="DF120" s="160"/>
      <c r="DG120" s="160"/>
      <c r="DH120" s="160"/>
      <c r="DI120" s="160"/>
      <c r="DJ120" s="160"/>
      <c r="DK120" s="160"/>
      <c r="DL120" s="160"/>
      <c r="DM120" s="160"/>
      <c r="DN120" s="160"/>
      <c r="DO120" s="160"/>
      <c r="DP120" s="160"/>
    </row>
    <row r="121" spans="1:120" s="158" customFormat="1" ht="13.2">
      <c r="A121" s="105"/>
      <c r="B121" s="268" t="s">
        <v>1</v>
      </c>
      <c r="C121" s="112" t="s">
        <v>85</v>
      </c>
      <c r="D121" s="155"/>
      <c r="E121" s="102"/>
      <c r="F121" s="371"/>
      <c r="G121" s="371"/>
      <c r="H121" s="371"/>
      <c r="I121" s="372"/>
      <c r="J121" s="372"/>
      <c r="K121" s="372"/>
      <c r="L121" s="292"/>
      <c r="M121" s="322"/>
      <c r="N121" s="322"/>
      <c r="O121" s="169"/>
      <c r="P121" s="322"/>
      <c r="Q121" s="322"/>
      <c r="R121" s="102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  <c r="BI121" s="163"/>
      <c r="BJ121" s="163"/>
      <c r="BK121" s="163"/>
      <c r="BL121" s="163"/>
      <c r="BM121" s="163"/>
      <c r="BN121" s="163"/>
      <c r="BO121" s="163"/>
      <c r="BP121" s="163"/>
      <c r="BQ121" s="163"/>
      <c r="BR121" s="163"/>
      <c r="BS121" s="163"/>
      <c r="BT121" s="163"/>
      <c r="BU121" s="163"/>
      <c r="BV121" s="163"/>
      <c r="BW121" s="163"/>
      <c r="BX121" s="163"/>
      <c r="BY121" s="163"/>
      <c r="BZ121" s="163"/>
      <c r="CA121" s="163"/>
      <c r="CB121" s="163"/>
      <c r="CC121" s="163"/>
      <c r="CD121" s="163"/>
      <c r="CE121" s="163"/>
      <c r="CF121" s="163"/>
      <c r="CG121" s="163"/>
      <c r="CH121" s="163"/>
      <c r="CI121" s="163"/>
      <c r="CJ121" s="163"/>
      <c r="CK121" s="163"/>
      <c r="CL121" s="163"/>
      <c r="CM121" s="163"/>
      <c r="CN121" s="163"/>
      <c r="CO121" s="163"/>
      <c r="CP121" s="163"/>
      <c r="CQ121" s="163"/>
      <c r="CR121" s="163"/>
      <c r="CS121" s="163"/>
      <c r="CT121" s="163"/>
      <c r="CU121" s="163"/>
      <c r="CV121" s="163"/>
      <c r="CW121" s="163"/>
      <c r="CX121" s="163"/>
      <c r="CY121" s="163"/>
      <c r="CZ121" s="163"/>
      <c r="DA121" s="163"/>
      <c r="DB121" s="163"/>
      <c r="DC121" s="163"/>
      <c r="DD121" s="163"/>
      <c r="DE121" s="163"/>
      <c r="DF121" s="163"/>
      <c r="DG121" s="163"/>
      <c r="DH121" s="163"/>
    </row>
    <row r="122" spans="1:120" s="158" customFormat="1" ht="13.2">
      <c r="A122" s="167"/>
      <c r="B122" s="342" t="s">
        <v>1</v>
      </c>
      <c r="C122" s="112" t="s">
        <v>144</v>
      </c>
      <c r="D122" s="136"/>
      <c r="E122" s="114"/>
      <c r="F122" s="371"/>
      <c r="G122" s="371"/>
      <c r="H122" s="371"/>
      <c r="I122" s="372"/>
      <c r="J122" s="372"/>
      <c r="K122" s="372"/>
      <c r="L122" s="292"/>
      <c r="M122" s="322"/>
      <c r="N122" s="322"/>
      <c r="O122" s="169"/>
      <c r="P122" s="322"/>
      <c r="Q122" s="322"/>
      <c r="R122" s="114"/>
      <c r="S122" s="160"/>
      <c r="T122" s="160"/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  <c r="AF122" s="160"/>
      <c r="AG122" s="160"/>
      <c r="AH122" s="160"/>
      <c r="AI122" s="160"/>
      <c r="AJ122" s="160"/>
      <c r="AK122" s="160"/>
      <c r="AL122" s="160"/>
      <c r="AM122" s="160"/>
      <c r="AN122" s="160"/>
      <c r="AO122" s="160"/>
      <c r="AP122" s="160"/>
      <c r="AQ122" s="160"/>
      <c r="AR122" s="160"/>
      <c r="AS122" s="160"/>
      <c r="AT122" s="160"/>
      <c r="AU122" s="160"/>
      <c r="AV122" s="160"/>
      <c r="AW122" s="160"/>
      <c r="AX122" s="160"/>
      <c r="AY122" s="160"/>
      <c r="AZ122" s="160"/>
      <c r="BA122" s="160"/>
      <c r="BB122" s="160"/>
      <c r="BC122" s="160"/>
      <c r="BD122" s="160"/>
      <c r="BE122" s="160"/>
      <c r="BF122" s="160"/>
      <c r="BG122" s="160"/>
      <c r="BH122" s="160"/>
      <c r="BI122" s="160"/>
      <c r="BJ122" s="160"/>
      <c r="BK122" s="160"/>
      <c r="BL122" s="160"/>
      <c r="BM122" s="160"/>
      <c r="BN122" s="160"/>
      <c r="BO122" s="160"/>
      <c r="BP122" s="160"/>
      <c r="BQ122" s="160"/>
      <c r="BR122" s="160"/>
      <c r="BS122" s="160"/>
      <c r="BT122" s="160"/>
      <c r="BU122" s="160"/>
      <c r="BV122" s="160"/>
      <c r="BW122" s="160"/>
      <c r="BX122" s="160"/>
      <c r="BY122" s="160"/>
      <c r="BZ122" s="160"/>
      <c r="CA122" s="160"/>
      <c r="CB122" s="160"/>
      <c r="CC122" s="160"/>
      <c r="CD122" s="160"/>
      <c r="CE122" s="160"/>
      <c r="CF122" s="160"/>
      <c r="CG122" s="160"/>
      <c r="CH122" s="160"/>
      <c r="CI122" s="160"/>
      <c r="CJ122" s="160"/>
      <c r="CK122" s="160"/>
      <c r="CL122" s="160"/>
      <c r="CM122" s="160"/>
      <c r="CN122" s="160"/>
      <c r="CO122" s="160"/>
      <c r="CP122" s="160"/>
      <c r="CQ122" s="160"/>
      <c r="CR122" s="160"/>
      <c r="CS122" s="160"/>
      <c r="CT122" s="160"/>
      <c r="CU122" s="160"/>
      <c r="CV122" s="160"/>
      <c r="CW122" s="160"/>
      <c r="CX122" s="160"/>
      <c r="CY122" s="160"/>
      <c r="CZ122" s="160"/>
      <c r="DA122" s="160"/>
      <c r="DB122" s="160"/>
      <c r="DC122" s="160"/>
      <c r="DD122" s="160"/>
      <c r="DE122" s="160"/>
      <c r="DF122" s="160"/>
      <c r="DG122" s="160"/>
      <c r="DH122" s="160"/>
    </row>
    <row r="123" spans="1:120" s="158" customFormat="1" ht="13.2">
      <c r="A123" s="510">
        <v>6</v>
      </c>
      <c r="B123" s="343" t="s">
        <v>464</v>
      </c>
      <c r="C123" s="490"/>
      <c r="D123" s="155"/>
      <c r="E123" s="405" t="s">
        <v>478</v>
      </c>
      <c r="F123" s="371">
        <v>0</v>
      </c>
      <c r="G123" s="371">
        <f>((3207+3367+1861+1585+1585+1861+2908+1357+2209+1865+1865+2128+2521+2908+3156+2984)*3500+(0.5*9884*3500))/POWER(10,6)</f>
        <v>148.08150000000001</v>
      </c>
      <c r="H123" s="371">
        <f>(5746*3110*2+9889.3239*3000+8920.4887*3500*2)/POWER(10,6)</f>
        <v>127.85151259999999</v>
      </c>
      <c r="I123" s="371">
        <f>(6215.7997*3500*3)/POWER(10,6)</f>
        <v>65.26589684999999</v>
      </c>
      <c r="J123" s="372">
        <v>0</v>
      </c>
      <c r="K123" s="371">
        <f>SUM(F123:J123)</f>
        <v>341.19890944999997</v>
      </c>
      <c r="L123" s="292" t="s">
        <v>272</v>
      </c>
      <c r="M123" s="322"/>
      <c r="N123" s="322"/>
      <c r="O123" s="169"/>
      <c r="P123" s="322">
        <f t="shared" si="4"/>
        <v>0</v>
      </c>
      <c r="Q123" s="322">
        <f t="shared" si="5"/>
        <v>0</v>
      </c>
      <c r="R123" s="361">
        <f>+K123*O123</f>
        <v>0</v>
      </c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/>
      <c r="AF123" s="163"/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  <c r="BI123" s="163"/>
      <c r="BJ123" s="163"/>
      <c r="BK123" s="163"/>
      <c r="BL123" s="163"/>
      <c r="BM123" s="163"/>
      <c r="BN123" s="163"/>
      <c r="BO123" s="163"/>
      <c r="BP123" s="163"/>
      <c r="BQ123" s="163"/>
      <c r="BR123" s="163"/>
      <c r="BS123" s="163"/>
      <c r="BT123" s="163"/>
      <c r="BU123" s="163"/>
      <c r="BV123" s="163"/>
      <c r="BW123" s="163"/>
      <c r="BX123" s="163"/>
      <c r="BY123" s="163"/>
      <c r="BZ123" s="163"/>
      <c r="CA123" s="163"/>
      <c r="CB123" s="163"/>
      <c r="CC123" s="163"/>
      <c r="CD123" s="163"/>
      <c r="CE123" s="163"/>
      <c r="CF123" s="163"/>
      <c r="CG123" s="163"/>
      <c r="CH123" s="163"/>
      <c r="CI123" s="163"/>
      <c r="CJ123" s="163"/>
      <c r="CK123" s="163"/>
      <c r="CL123" s="163"/>
      <c r="CM123" s="163"/>
      <c r="CN123" s="163"/>
      <c r="CO123" s="163"/>
      <c r="CP123" s="163"/>
      <c r="CQ123" s="163"/>
      <c r="CR123" s="163"/>
      <c r="CS123" s="163"/>
      <c r="CT123" s="163"/>
      <c r="CU123" s="163"/>
      <c r="CV123" s="163"/>
      <c r="CW123" s="163"/>
      <c r="CX123" s="163"/>
      <c r="CY123" s="163"/>
      <c r="CZ123" s="163"/>
      <c r="DA123" s="163"/>
      <c r="DB123" s="163"/>
      <c r="DC123" s="163"/>
      <c r="DD123" s="163"/>
      <c r="DE123" s="163"/>
      <c r="DF123" s="163"/>
      <c r="DG123" s="163"/>
      <c r="DH123" s="163"/>
    </row>
    <row r="124" spans="1:120" s="158" customFormat="1" ht="13.2">
      <c r="A124" s="105"/>
      <c r="B124" s="268" t="s">
        <v>1</v>
      </c>
      <c r="C124" s="112" t="s">
        <v>463</v>
      </c>
      <c r="D124" s="155"/>
      <c r="E124" s="102"/>
      <c r="F124" s="371"/>
      <c r="G124" s="371"/>
      <c r="H124" s="371"/>
      <c r="I124" s="372"/>
      <c r="J124" s="372"/>
      <c r="K124" s="372"/>
      <c r="L124" s="292"/>
      <c r="M124" s="322"/>
      <c r="N124" s="322"/>
      <c r="O124" s="169"/>
      <c r="P124" s="322"/>
      <c r="Q124" s="322"/>
      <c r="R124" s="102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  <c r="BI124" s="163"/>
      <c r="BJ124" s="163"/>
      <c r="BK124" s="163"/>
      <c r="BL124" s="163"/>
      <c r="BM124" s="163"/>
      <c r="BN124" s="163"/>
      <c r="BO124" s="163"/>
      <c r="BP124" s="163"/>
      <c r="BQ124" s="163"/>
      <c r="BR124" s="163"/>
      <c r="BS124" s="163"/>
      <c r="BT124" s="163"/>
      <c r="BU124" s="163"/>
      <c r="BV124" s="163"/>
      <c r="BW124" s="163"/>
      <c r="BX124" s="163"/>
      <c r="BY124" s="163"/>
      <c r="BZ124" s="163"/>
      <c r="CA124" s="163"/>
      <c r="CB124" s="163"/>
      <c r="CC124" s="163"/>
      <c r="CD124" s="163"/>
      <c r="CE124" s="163"/>
      <c r="CF124" s="163"/>
      <c r="CG124" s="163"/>
      <c r="CH124" s="163"/>
      <c r="CI124" s="163"/>
      <c r="CJ124" s="163"/>
      <c r="CK124" s="163"/>
      <c r="CL124" s="163"/>
      <c r="CM124" s="163"/>
      <c r="CN124" s="163"/>
      <c r="CO124" s="163"/>
      <c r="CP124" s="163"/>
      <c r="CQ124" s="163"/>
      <c r="CR124" s="163"/>
      <c r="CS124" s="163"/>
      <c r="CT124" s="163"/>
      <c r="CU124" s="163"/>
      <c r="CV124" s="163"/>
      <c r="CW124" s="163"/>
      <c r="CX124" s="163"/>
      <c r="CY124" s="163"/>
      <c r="CZ124" s="163"/>
      <c r="DA124" s="163"/>
      <c r="DB124" s="163"/>
      <c r="DC124" s="163"/>
      <c r="DD124" s="163"/>
      <c r="DE124" s="163"/>
      <c r="DF124" s="163"/>
      <c r="DG124" s="163"/>
      <c r="DH124" s="163"/>
    </row>
    <row r="125" spans="1:120" s="158" customFormat="1" ht="13.2">
      <c r="A125" s="105"/>
      <c r="B125" s="268" t="s">
        <v>1</v>
      </c>
      <c r="C125" s="100" t="s">
        <v>460</v>
      </c>
      <c r="D125" s="155"/>
      <c r="E125" s="102"/>
      <c r="F125" s="371"/>
      <c r="G125" s="371"/>
      <c r="H125" s="371"/>
      <c r="I125" s="371"/>
      <c r="J125" s="372"/>
      <c r="K125" s="371"/>
      <c r="L125" s="292"/>
      <c r="M125" s="322"/>
      <c r="N125" s="322"/>
      <c r="O125" s="169"/>
      <c r="P125" s="322"/>
      <c r="Q125" s="322"/>
      <c r="R125" s="102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  <c r="BI125" s="163"/>
      <c r="BJ125" s="163"/>
      <c r="BK125" s="163"/>
      <c r="BL125" s="163"/>
      <c r="BM125" s="163"/>
      <c r="BN125" s="163"/>
      <c r="BO125" s="163"/>
      <c r="BP125" s="163"/>
      <c r="BQ125" s="163"/>
      <c r="BR125" s="163"/>
      <c r="BS125" s="163"/>
      <c r="BT125" s="163"/>
      <c r="BU125" s="163"/>
      <c r="BV125" s="163"/>
      <c r="BW125" s="163"/>
      <c r="BX125" s="163"/>
      <c r="BY125" s="163"/>
      <c r="BZ125" s="163"/>
      <c r="CA125" s="163"/>
      <c r="CB125" s="163"/>
      <c r="CC125" s="163"/>
      <c r="CD125" s="163"/>
      <c r="CE125" s="163"/>
      <c r="CF125" s="163"/>
      <c r="CG125" s="163"/>
      <c r="CH125" s="163"/>
      <c r="CI125" s="163"/>
      <c r="CJ125" s="163"/>
      <c r="CK125" s="163"/>
      <c r="CL125" s="163"/>
      <c r="CM125" s="163"/>
      <c r="CN125" s="163"/>
      <c r="CO125" s="163"/>
      <c r="CP125" s="163"/>
      <c r="CQ125" s="163"/>
      <c r="CR125" s="163"/>
      <c r="CS125" s="163"/>
      <c r="CT125" s="163"/>
      <c r="CU125" s="163"/>
      <c r="CV125" s="163"/>
      <c r="CW125" s="163"/>
      <c r="CX125" s="163"/>
      <c r="CY125" s="163"/>
      <c r="CZ125" s="163"/>
      <c r="DA125" s="163"/>
      <c r="DB125" s="163"/>
      <c r="DC125" s="163"/>
      <c r="DD125" s="163"/>
      <c r="DE125" s="163"/>
      <c r="DF125" s="163"/>
      <c r="DG125" s="163"/>
      <c r="DH125" s="163"/>
    </row>
    <row r="126" spans="1:120" s="158" customFormat="1" ht="12.9" customHeight="1">
      <c r="A126" s="504"/>
      <c r="B126" s="268" t="s">
        <v>1</v>
      </c>
      <c r="C126" s="100" t="s">
        <v>127</v>
      </c>
      <c r="D126" s="155"/>
      <c r="E126" s="102"/>
      <c r="F126" s="371"/>
      <c r="G126" s="371"/>
      <c r="H126" s="371"/>
      <c r="I126" s="372"/>
      <c r="J126" s="372"/>
      <c r="K126" s="372"/>
      <c r="L126" s="292"/>
      <c r="M126" s="322"/>
      <c r="N126" s="322"/>
      <c r="O126" s="169"/>
      <c r="P126" s="322"/>
      <c r="Q126" s="322"/>
      <c r="R126" s="114"/>
      <c r="S126" s="160"/>
      <c r="T126" s="160"/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  <c r="AF126" s="160"/>
      <c r="AG126" s="160"/>
      <c r="AH126" s="160"/>
      <c r="AI126" s="160"/>
      <c r="AJ126" s="160"/>
      <c r="AK126" s="160"/>
      <c r="AL126" s="160"/>
      <c r="AM126" s="160"/>
      <c r="AN126" s="160"/>
      <c r="AO126" s="160"/>
      <c r="AP126" s="160"/>
      <c r="AQ126" s="160"/>
      <c r="AR126" s="160"/>
      <c r="AS126" s="160"/>
      <c r="AT126" s="160"/>
      <c r="AU126" s="160"/>
      <c r="AV126" s="160"/>
      <c r="AW126" s="160"/>
      <c r="AX126" s="160"/>
      <c r="AY126" s="160"/>
      <c r="AZ126" s="160"/>
      <c r="BA126" s="160"/>
      <c r="BB126" s="160"/>
      <c r="BC126" s="160"/>
      <c r="BD126" s="160"/>
      <c r="BE126" s="160"/>
      <c r="BF126" s="160"/>
      <c r="BG126" s="160"/>
      <c r="BH126" s="160"/>
      <c r="BI126" s="160"/>
      <c r="BJ126" s="160"/>
      <c r="BK126" s="160"/>
      <c r="BL126" s="160"/>
      <c r="BM126" s="160"/>
      <c r="BN126" s="160"/>
      <c r="BO126" s="160"/>
      <c r="BP126" s="160"/>
      <c r="BQ126" s="160"/>
      <c r="BR126" s="160"/>
      <c r="BS126" s="160"/>
      <c r="BT126" s="160"/>
      <c r="BU126" s="160"/>
      <c r="BV126" s="160"/>
      <c r="BW126" s="160"/>
      <c r="BX126" s="160"/>
      <c r="BY126" s="160"/>
      <c r="BZ126" s="160"/>
      <c r="CA126" s="160"/>
      <c r="CB126" s="160"/>
      <c r="CC126" s="160"/>
      <c r="CD126" s="160"/>
      <c r="CE126" s="160"/>
      <c r="CF126" s="160"/>
      <c r="CG126" s="160"/>
      <c r="CH126" s="160"/>
      <c r="CI126" s="160"/>
      <c r="CJ126" s="160"/>
      <c r="CK126" s="160"/>
      <c r="CL126" s="160"/>
      <c r="CM126" s="160"/>
      <c r="CN126" s="160"/>
      <c r="CO126" s="160"/>
      <c r="CP126" s="160"/>
      <c r="CQ126" s="160"/>
      <c r="CR126" s="160"/>
      <c r="CS126" s="160"/>
      <c r="CT126" s="160"/>
      <c r="CU126" s="160"/>
      <c r="CV126" s="160"/>
      <c r="CW126" s="160"/>
      <c r="CX126" s="160"/>
      <c r="CY126" s="160"/>
      <c r="CZ126" s="160"/>
      <c r="DA126" s="160"/>
      <c r="DB126" s="160"/>
      <c r="DC126" s="160"/>
      <c r="DD126" s="160"/>
      <c r="DE126" s="160"/>
      <c r="DF126" s="160"/>
      <c r="DG126" s="160"/>
      <c r="DH126" s="160"/>
      <c r="DI126" s="160"/>
      <c r="DJ126" s="160"/>
      <c r="DK126" s="160"/>
      <c r="DL126" s="160"/>
      <c r="DM126" s="160"/>
      <c r="DN126" s="160"/>
      <c r="DO126" s="160"/>
      <c r="DP126" s="160"/>
    </row>
    <row r="127" spans="1:120" s="158" customFormat="1" ht="13.2">
      <c r="A127" s="105"/>
      <c r="B127" s="268" t="s">
        <v>1</v>
      </c>
      <c r="C127" s="112" t="s">
        <v>85</v>
      </c>
      <c r="D127" s="155"/>
      <c r="E127" s="102"/>
      <c r="F127" s="371"/>
      <c r="G127" s="371"/>
      <c r="H127" s="371"/>
      <c r="I127" s="372"/>
      <c r="J127" s="372"/>
      <c r="K127" s="372"/>
      <c r="L127" s="292"/>
      <c r="M127" s="322"/>
      <c r="N127" s="322"/>
      <c r="O127" s="169"/>
      <c r="P127" s="322"/>
      <c r="Q127" s="322"/>
      <c r="R127" s="102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  <c r="BI127" s="163"/>
      <c r="BJ127" s="163"/>
      <c r="BK127" s="163"/>
      <c r="BL127" s="163"/>
      <c r="BM127" s="163"/>
      <c r="BN127" s="163"/>
      <c r="BO127" s="163"/>
      <c r="BP127" s="163"/>
      <c r="BQ127" s="163"/>
      <c r="BR127" s="163"/>
      <c r="BS127" s="163"/>
      <c r="BT127" s="163"/>
      <c r="BU127" s="163"/>
      <c r="BV127" s="163"/>
      <c r="BW127" s="163"/>
      <c r="BX127" s="163"/>
      <c r="BY127" s="163"/>
      <c r="BZ127" s="163"/>
      <c r="CA127" s="163"/>
      <c r="CB127" s="163"/>
      <c r="CC127" s="163"/>
      <c r="CD127" s="163"/>
      <c r="CE127" s="163"/>
      <c r="CF127" s="163"/>
      <c r="CG127" s="163"/>
      <c r="CH127" s="163"/>
      <c r="CI127" s="163"/>
      <c r="CJ127" s="163"/>
      <c r="CK127" s="163"/>
      <c r="CL127" s="163"/>
      <c r="CM127" s="163"/>
      <c r="CN127" s="163"/>
      <c r="CO127" s="163"/>
      <c r="CP127" s="163"/>
      <c r="CQ127" s="163"/>
      <c r="CR127" s="163"/>
      <c r="CS127" s="163"/>
      <c r="CT127" s="163"/>
      <c r="CU127" s="163"/>
      <c r="CV127" s="163"/>
      <c r="CW127" s="163"/>
      <c r="CX127" s="163"/>
      <c r="CY127" s="163"/>
      <c r="CZ127" s="163"/>
      <c r="DA127" s="163"/>
      <c r="DB127" s="163"/>
      <c r="DC127" s="163"/>
      <c r="DD127" s="163"/>
      <c r="DE127" s="163"/>
      <c r="DF127" s="163"/>
      <c r="DG127" s="163"/>
      <c r="DH127" s="163"/>
    </row>
    <row r="128" spans="1:120" s="158" customFormat="1" ht="13.2">
      <c r="A128" s="167"/>
      <c r="B128" s="342" t="s">
        <v>1</v>
      </c>
      <c r="C128" s="112" t="s">
        <v>144</v>
      </c>
      <c r="D128" s="136"/>
      <c r="E128" s="114"/>
      <c r="F128" s="371"/>
      <c r="G128" s="371"/>
      <c r="H128" s="371"/>
      <c r="I128" s="372"/>
      <c r="J128" s="372"/>
      <c r="K128" s="372"/>
      <c r="L128" s="292"/>
      <c r="M128" s="322"/>
      <c r="N128" s="322"/>
      <c r="O128" s="169"/>
      <c r="P128" s="322"/>
      <c r="Q128" s="322"/>
      <c r="R128" s="114"/>
      <c r="S128" s="160"/>
      <c r="T128" s="160"/>
      <c r="U128" s="16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/>
      <c r="AF128" s="160"/>
      <c r="AG128" s="160"/>
      <c r="AH128" s="160"/>
      <c r="AI128" s="160"/>
      <c r="AJ128" s="160"/>
      <c r="AK128" s="160"/>
      <c r="AL128" s="160"/>
      <c r="AM128" s="160"/>
      <c r="AN128" s="160"/>
      <c r="AO128" s="160"/>
      <c r="AP128" s="160"/>
      <c r="AQ128" s="160"/>
      <c r="AR128" s="160"/>
      <c r="AS128" s="160"/>
      <c r="AT128" s="160"/>
      <c r="AU128" s="160"/>
      <c r="AV128" s="160"/>
      <c r="AW128" s="160"/>
      <c r="AX128" s="160"/>
      <c r="AY128" s="160"/>
      <c r="AZ128" s="160"/>
      <c r="BA128" s="160"/>
      <c r="BB128" s="160"/>
      <c r="BC128" s="160"/>
      <c r="BD128" s="160"/>
      <c r="BE128" s="160"/>
      <c r="BF128" s="160"/>
      <c r="BG128" s="160"/>
      <c r="BH128" s="160"/>
      <c r="BI128" s="160"/>
      <c r="BJ128" s="160"/>
      <c r="BK128" s="160"/>
      <c r="BL128" s="160"/>
      <c r="BM128" s="160"/>
      <c r="BN128" s="160"/>
      <c r="BO128" s="160"/>
      <c r="BP128" s="160"/>
      <c r="BQ128" s="160"/>
      <c r="BR128" s="160"/>
      <c r="BS128" s="160"/>
      <c r="BT128" s="160"/>
      <c r="BU128" s="160"/>
      <c r="BV128" s="160"/>
      <c r="BW128" s="160"/>
      <c r="BX128" s="160"/>
      <c r="BY128" s="160"/>
      <c r="BZ128" s="160"/>
      <c r="CA128" s="160"/>
      <c r="CB128" s="160"/>
      <c r="CC128" s="160"/>
      <c r="CD128" s="160"/>
      <c r="CE128" s="160"/>
      <c r="CF128" s="160"/>
      <c r="CG128" s="160"/>
      <c r="CH128" s="160"/>
      <c r="CI128" s="160"/>
      <c r="CJ128" s="160"/>
      <c r="CK128" s="160"/>
      <c r="CL128" s="160"/>
      <c r="CM128" s="160"/>
      <c r="CN128" s="160"/>
      <c r="CO128" s="160"/>
      <c r="CP128" s="160"/>
      <c r="CQ128" s="160"/>
      <c r="CR128" s="160"/>
      <c r="CS128" s="160"/>
      <c r="CT128" s="160"/>
      <c r="CU128" s="160"/>
      <c r="CV128" s="160"/>
      <c r="CW128" s="160"/>
      <c r="CX128" s="160"/>
      <c r="CY128" s="160"/>
      <c r="CZ128" s="160"/>
      <c r="DA128" s="160"/>
      <c r="DB128" s="160"/>
      <c r="DC128" s="160"/>
      <c r="DD128" s="160"/>
      <c r="DE128" s="160"/>
      <c r="DF128" s="160"/>
      <c r="DG128" s="160"/>
      <c r="DH128" s="160"/>
    </row>
    <row r="129" spans="1:124" s="158" customFormat="1" ht="13.2">
      <c r="A129" s="510">
        <v>7</v>
      </c>
      <c r="B129" s="343" t="s">
        <v>145</v>
      </c>
      <c r="C129" s="490"/>
      <c r="D129" s="155"/>
      <c r="E129" s="406" t="s">
        <v>479</v>
      </c>
      <c r="F129" s="371">
        <f>((3.5+10+2+1.78)*4.7)+(17*4.7)</f>
        <v>161.11600000000001</v>
      </c>
      <c r="G129" s="371"/>
      <c r="H129" s="371">
        <f>(3.5+3.5)*3</f>
        <v>21</v>
      </c>
      <c r="I129" s="372">
        <v>0</v>
      </c>
      <c r="J129" s="372">
        <f>(2.2+2.4+2.2+2.2+3.5+2+3+3.5+2.6)*2.6</f>
        <v>61.360000000000007</v>
      </c>
      <c r="K129" s="371">
        <f>SUM(F129:J129)</f>
        <v>243.47600000000003</v>
      </c>
      <c r="L129" s="292" t="s">
        <v>272</v>
      </c>
      <c r="M129" s="322"/>
      <c r="N129" s="322"/>
      <c r="O129" s="169"/>
      <c r="P129" s="322">
        <f t="shared" si="4"/>
        <v>0</v>
      </c>
      <c r="Q129" s="322">
        <f t="shared" si="5"/>
        <v>0</v>
      </c>
      <c r="R129" s="361">
        <f>+K129*O129</f>
        <v>0</v>
      </c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/>
      <c r="AF129" s="163"/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  <c r="BI129" s="163"/>
      <c r="BJ129" s="163"/>
      <c r="BK129" s="163"/>
      <c r="BL129" s="163"/>
      <c r="BM129" s="163"/>
      <c r="BN129" s="163"/>
      <c r="BO129" s="163"/>
      <c r="BP129" s="163"/>
      <c r="BQ129" s="163"/>
      <c r="BR129" s="163"/>
      <c r="BS129" s="163"/>
      <c r="BT129" s="163"/>
      <c r="BU129" s="163"/>
      <c r="BV129" s="163"/>
      <c r="BW129" s="163"/>
      <c r="BX129" s="163"/>
      <c r="BY129" s="163"/>
      <c r="BZ129" s="163"/>
      <c r="CA129" s="163"/>
      <c r="CB129" s="163"/>
      <c r="CC129" s="163"/>
      <c r="CD129" s="163"/>
      <c r="CE129" s="163"/>
      <c r="CF129" s="163"/>
      <c r="CG129" s="163"/>
      <c r="CH129" s="163"/>
      <c r="CI129" s="163"/>
      <c r="CJ129" s="163"/>
      <c r="CK129" s="163"/>
      <c r="CL129" s="163"/>
      <c r="CM129" s="163"/>
      <c r="CN129" s="163"/>
      <c r="CO129" s="163"/>
      <c r="CP129" s="163"/>
      <c r="CQ129" s="163"/>
      <c r="CR129" s="163"/>
      <c r="CS129" s="163"/>
      <c r="CT129" s="163"/>
      <c r="CU129" s="163"/>
      <c r="CV129" s="163"/>
      <c r="CW129" s="163"/>
      <c r="CX129" s="163"/>
      <c r="CY129" s="163"/>
      <c r="CZ129" s="163"/>
      <c r="DA129" s="163"/>
      <c r="DB129" s="163"/>
      <c r="DC129" s="163"/>
      <c r="DD129" s="163"/>
      <c r="DE129" s="163"/>
      <c r="DF129" s="163"/>
      <c r="DG129" s="163"/>
      <c r="DH129" s="163"/>
    </row>
    <row r="130" spans="1:124" s="158" customFormat="1" ht="13.2">
      <c r="A130" s="105"/>
      <c r="B130" s="268" t="s">
        <v>1</v>
      </c>
      <c r="C130" s="112" t="s">
        <v>457</v>
      </c>
      <c r="D130" s="155"/>
      <c r="E130" s="102"/>
      <c r="F130" s="371"/>
      <c r="G130" s="371"/>
      <c r="H130" s="371"/>
      <c r="I130" s="372"/>
      <c r="J130" s="372"/>
      <c r="K130" s="372"/>
      <c r="L130" s="292"/>
      <c r="M130" s="322"/>
      <c r="N130" s="322"/>
      <c r="O130" s="169"/>
      <c r="P130" s="322"/>
      <c r="Q130" s="322"/>
      <c r="R130" s="102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/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  <c r="BI130" s="163"/>
      <c r="BJ130" s="163"/>
      <c r="BK130" s="163"/>
      <c r="BL130" s="163"/>
      <c r="BM130" s="163"/>
      <c r="BN130" s="163"/>
      <c r="BO130" s="163"/>
      <c r="BP130" s="163"/>
      <c r="BQ130" s="163"/>
      <c r="BR130" s="163"/>
      <c r="BS130" s="163"/>
      <c r="BT130" s="163"/>
      <c r="BU130" s="163"/>
      <c r="BV130" s="163"/>
      <c r="BW130" s="163"/>
      <c r="BX130" s="163"/>
      <c r="BY130" s="163"/>
      <c r="BZ130" s="163"/>
      <c r="CA130" s="163"/>
      <c r="CB130" s="163"/>
      <c r="CC130" s="163"/>
      <c r="CD130" s="163"/>
      <c r="CE130" s="163"/>
      <c r="CF130" s="163"/>
      <c r="CG130" s="163"/>
      <c r="CH130" s="163"/>
      <c r="CI130" s="163"/>
      <c r="CJ130" s="163"/>
      <c r="CK130" s="163"/>
      <c r="CL130" s="163"/>
      <c r="CM130" s="163"/>
      <c r="CN130" s="163"/>
      <c r="CO130" s="163"/>
      <c r="CP130" s="163"/>
      <c r="CQ130" s="163"/>
      <c r="CR130" s="163"/>
      <c r="CS130" s="163"/>
      <c r="CT130" s="163"/>
      <c r="CU130" s="163"/>
      <c r="CV130" s="163"/>
      <c r="CW130" s="163"/>
      <c r="CX130" s="163"/>
      <c r="CY130" s="163"/>
      <c r="CZ130" s="163"/>
      <c r="DA130" s="163"/>
      <c r="DB130" s="163"/>
      <c r="DC130" s="163"/>
      <c r="DD130" s="163"/>
      <c r="DE130" s="163"/>
      <c r="DF130" s="163"/>
      <c r="DG130" s="163"/>
      <c r="DH130" s="163"/>
    </row>
    <row r="131" spans="1:124" s="158" customFormat="1" ht="13.2">
      <c r="A131" s="105"/>
      <c r="B131" s="268" t="s">
        <v>1</v>
      </c>
      <c r="C131" s="100" t="s">
        <v>458</v>
      </c>
      <c r="D131" s="155"/>
      <c r="E131" s="102"/>
      <c r="F131" s="371"/>
      <c r="G131" s="371"/>
      <c r="H131" s="371"/>
      <c r="I131" s="372"/>
      <c r="J131" s="372"/>
      <c r="K131" s="372"/>
      <c r="L131" s="292"/>
      <c r="M131" s="322"/>
      <c r="N131" s="322"/>
      <c r="O131" s="169"/>
      <c r="P131" s="322"/>
      <c r="Q131" s="322"/>
      <c r="R131" s="102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/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  <c r="BI131" s="163"/>
      <c r="BJ131" s="163"/>
      <c r="BK131" s="163"/>
      <c r="BL131" s="163"/>
      <c r="BM131" s="163"/>
      <c r="BN131" s="163"/>
      <c r="BO131" s="163"/>
      <c r="BP131" s="163"/>
      <c r="BQ131" s="163"/>
      <c r="BR131" s="163"/>
      <c r="BS131" s="163"/>
      <c r="BT131" s="163"/>
      <c r="BU131" s="163"/>
      <c r="BV131" s="163"/>
      <c r="BW131" s="163"/>
      <c r="BX131" s="163"/>
      <c r="BY131" s="163"/>
      <c r="BZ131" s="163"/>
      <c r="CA131" s="163"/>
      <c r="CB131" s="163"/>
      <c r="CC131" s="163"/>
      <c r="CD131" s="163"/>
      <c r="CE131" s="163"/>
      <c r="CF131" s="163"/>
      <c r="CG131" s="163"/>
      <c r="CH131" s="163"/>
      <c r="CI131" s="163"/>
      <c r="CJ131" s="163"/>
      <c r="CK131" s="163"/>
      <c r="CL131" s="163"/>
      <c r="CM131" s="163"/>
      <c r="CN131" s="163"/>
      <c r="CO131" s="163"/>
      <c r="CP131" s="163"/>
      <c r="CQ131" s="163"/>
      <c r="CR131" s="163"/>
      <c r="CS131" s="163"/>
      <c r="CT131" s="163"/>
      <c r="CU131" s="163"/>
      <c r="CV131" s="163"/>
      <c r="CW131" s="163"/>
      <c r="CX131" s="163"/>
      <c r="CY131" s="163"/>
      <c r="CZ131" s="163"/>
      <c r="DA131" s="163"/>
      <c r="DB131" s="163"/>
      <c r="DC131" s="163"/>
      <c r="DD131" s="163"/>
      <c r="DE131" s="163"/>
      <c r="DF131" s="163"/>
      <c r="DG131" s="163"/>
      <c r="DH131" s="163"/>
    </row>
    <row r="132" spans="1:124" s="158" customFormat="1" ht="12.9" customHeight="1">
      <c r="A132" s="504"/>
      <c r="B132" s="268" t="s">
        <v>1</v>
      </c>
      <c r="C132" s="100" t="s">
        <v>127</v>
      </c>
      <c r="D132" s="155"/>
      <c r="E132" s="102"/>
      <c r="F132" s="371"/>
      <c r="G132" s="371"/>
      <c r="H132" s="371"/>
      <c r="I132" s="372"/>
      <c r="J132" s="372"/>
      <c r="K132" s="372"/>
      <c r="L132" s="292"/>
      <c r="M132" s="322"/>
      <c r="N132" s="322"/>
      <c r="O132" s="169"/>
      <c r="P132" s="322"/>
      <c r="Q132" s="322"/>
      <c r="R132" s="114"/>
      <c r="S132" s="160"/>
      <c r="T132" s="160"/>
      <c r="U132" s="160"/>
      <c r="V132" s="160"/>
      <c r="W132" s="160"/>
      <c r="X132" s="160"/>
      <c r="Y132" s="160"/>
      <c r="Z132" s="160"/>
      <c r="AA132" s="160"/>
      <c r="AB132" s="160"/>
      <c r="AC132" s="160"/>
      <c r="AD132" s="160"/>
      <c r="AE132" s="160"/>
      <c r="AF132" s="160"/>
      <c r="AG132" s="160"/>
      <c r="AH132" s="160"/>
      <c r="AI132" s="160"/>
      <c r="AJ132" s="160"/>
      <c r="AK132" s="160"/>
      <c r="AL132" s="160"/>
      <c r="AM132" s="160"/>
      <c r="AN132" s="160"/>
      <c r="AO132" s="160"/>
      <c r="AP132" s="160"/>
      <c r="AQ132" s="160"/>
      <c r="AR132" s="160"/>
      <c r="AS132" s="160"/>
      <c r="AT132" s="160"/>
      <c r="AU132" s="160"/>
      <c r="AV132" s="160"/>
      <c r="AW132" s="160"/>
      <c r="AX132" s="160"/>
      <c r="AY132" s="160"/>
      <c r="AZ132" s="160"/>
      <c r="BA132" s="160"/>
      <c r="BB132" s="160"/>
      <c r="BC132" s="160"/>
      <c r="BD132" s="160"/>
      <c r="BE132" s="160"/>
      <c r="BF132" s="160"/>
      <c r="BG132" s="160"/>
      <c r="BH132" s="160"/>
      <c r="BI132" s="160"/>
      <c r="BJ132" s="160"/>
      <c r="BK132" s="160"/>
      <c r="BL132" s="160"/>
      <c r="BM132" s="160"/>
      <c r="BN132" s="160"/>
      <c r="BO132" s="160"/>
      <c r="BP132" s="160"/>
      <c r="BQ132" s="160"/>
      <c r="BR132" s="160"/>
      <c r="BS132" s="160"/>
      <c r="BT132" s="160"/>
      <c r="BU132" s="160"/>
      <c r="BV132" s="160"/>
      <c r="BW132" s="160"/>
      <c r="BX132" s="160"/>
      <c r="BY132" s="160"/>
      <c r="BZ132" s="160"/>
      <c r="CA132" s="160"/>
      <c r="CB132" s="160"/>
      <c r="CC132" s="160"/>
      <c r="CD132" s="160"/>
      <c r="CE132" s="160"/>
      <c r="CF132" s="160"/>
      <c r="CG132" s="160"/>
      <c r="CH132" s="160"/>
      <c r="CI132" s="160"/>
      <c r="CJ132" s="160"/>
      <c r="CK132" s="160"/>
      <c r="CL132" s="160"/>
      <c r="CM132" s="160"/>
      <c r="CN132" s="160"/>
      <c r="CO132" s="160"/>
      <c r="CP132" s="160"/>
      <c r="CQ132" s="160"/>
      <c r="CR132" s="160"/>
      <c r="CS132" s="160"/>
      <c r="CT132" s="160"/>
      <c r="CU132" s="160"/>
      <c r="CV132" s="160"/>
      <c r="CW132" s="160"/>
      <c r="CX132" s="160"/>
      <c r="CY132" s="160"/>
      <c r="CZ132" s="160"/>
      <c r="DA132" s="160"/>
      <c r="DB132" s="160"/>
      <c r="DC132" s="160"/>
      <c r="DD132" s="160"/>
      <c r="DE132" s="160"/>
      <c r="DF132" s="160"/>
      <c r="DG132" s="160"/>
      <c r="DH132" s="160"/>
      <c r="DI132" s="160"/>
      <c r="DJ132" s="160"/>
      <c r="DK132" s="160"/>
      <c r="DL132" s="160"/>
      <c r="DM132" s="160"/>
      <c r="DN132" s="160"/>
      <c r="DO132" s="160"/>
      <c r="DP132" s="160"/>
    </row>
    <row r="133" spans="1:124" s="158" customFormat="1" ht="13.2">
      <c r="A133" s="105"/>
      <c r="B133" s="268" t="s">
        <v>1</v>
      </c>
      <c r="C133" s="112" t="s">
        <v>85</v>
      </c>
      <c r="D133" s="155"/>
      <c r="E133" s="102"/>
      <c r="F133" s="371"/>
      <c r="G133" s="371"/>
      <c r="H133" s="371"/>
      <c r="I133" s="372"/>
      <c r="J133" s="372"/>
      <c r="K133" s="372"/>
      <c r="L133" s="292"/>
      <c r="M133" s="322"/>
      <c r="N133" s="322"/>
      <c r="O133" s="169"/>
      <c r="P133" s="322"/>
      <c r="Q133" s="322"/>
      <c r="R133" s="102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/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  <c r="BI133" s="163"/>
      <c r="BJ133" s="163"/>
      <c r="BK133" s="163"/>
      <c r="BL133" s="163"/>
      <c r="BM133" s="163"/>
      <c r="BN133" s="163"/>
      <c r="BO133" s="163"/>
      <c r="BP133" s="163"/>
      <c r="BQ133" s="163"/>
      <c r="BR133" s="163"/>
      <c r="BS133" s="163"/>
      <c r="BT133" s="163"/>
      <c r="BU133" s="163"/>
      <c r="BV133" s="163"/>
      <c r="BW133" s="163"/>
      <c r="BX133" s="163"/>
      <c r="BY133" s="163"/>
      <c r="BZ133" s="163"/>
      <c r="CA133" s="163"/>
      <c r="CB133" s="163"/>
      <c r="CC133" s="163"/>
      <c r="CD133" s="163"/>
      <c r="CE133" s="163"/>
      <c r="CF133" s="163"/>
      <c r="CG133" s="163"/>
      <c r="CH133" s="163"/>
      <c r="CI133" s="163"/>
      <c r="CJ133" s="163"/>
      <c r="CK133" s="163"/>
      <c r="CL133" s="163"/>
      <c r="CM133" s="163"/>
      <c r="CN133" s="163"/>
      <c r="CO133" s="163"/>
      <c r="CP133" s="163"/>
      <c r="CQ133" s="163"/>
      <c r="CR133" s="163"/>
      <c r="CS133" s="163"/>
      <c r="CT133" s="163"/>
      <c r="CU133" s="163"/>
      <c r="CV133" s="163"/>
      <c r="CW133" s="163"/>
      <c r="CX133" s="163"/>
      <c r="CY133" s="163"/>
      <c r="CZ133" s="163"/>
      <c r="DA133" s="163"/>
      <c r="DB133" s="163"/>
      <c r="DC133" s="163"/>
      <c r="DD133" s="163"/>
      <c r="DE133" s="163"/>
      <c r="DF133" s="163"/>
      <c r="DG133" s="163"/>
      <c r="DH133" s="163"/>
    </row>
    <row r="134" spans="1:124" s="158" customFormat="1" ht="13.2">
      <c r="A134" s="167"/>
      <c r="B134" s="342" t="s">
        <v>1</v>
      </c>
      <c r="C134" s="112" t="s">
        <v>144</v>
      </c>
      <c r="D134" s="136"/>
      <c r="E134" s="114"/>
      <c r="F134" s="371"/>
      <c r="G134" s="371"/>
      <c r="H134" s="371"/>
      <c r="I134" s="372"/>
      <c r="J134" s="372"/>
      <c r="K134" s="372"/>
      <c r="L134" s="292"/>
      <c r="M134" s="322"/>
      <c r="N134" s="322"/>
      <c r="O134" s="169"/>
      <c r="P134" s="322"/>
      <c r="Q134" s="322"/>
      <c r="R134" s="114"/>
      <c r="S134" s="160"/>
      <c r="T134" s="160"/>
      <c r="U134" s="160"/>
      <c r="V134" s="160"/>
      <c r="W134" s="160"/>
      <c r="X134" s="160"/>
      <c r="Y134" s="160"/>
      <c r="Z134" s="160"/>
      <c r="AA134" s="160"/>
      <c r="AB134" s="160"/>
      <c r="AC134" s="160"/>
      <c r="AD134" s="160"/>
      <c r="AE134" s="160"/>
      <c r="AF134" s="160"/>
      <c r="AG134" s="160"/>
      <c r="AH134" s="160"/>
      <c r="AI134" s="160"/>
      <c r="AJ134" s="160"/>
      <c r="AK134" s="160"/>
      <c r="AL134" s="160"/>
      <c r="AM134" s="160"/>
      <c r="AN134" s="160"/>
      <c r="AO134" s="160"/>
      <c r="AP134" s="160"/>
      <c r="AQ134" s="160"/>
      <c r="AR134" s="160"/>
      <c r="AS134" s="160"/>
      <c r="AT134" s="160"/>
      <c r="AU134" s="160"/>
      <c r="AV134" s="160"/>
      <c r="AW134" s="160"/>
      <c r="AX134" s="160"/>
      <c r="AY134" s="160"/>
      <c r="AZ134" s="160"/>
      <c r="BA134" s="160"/>
      <c r="BB134" s="160"/>
      <c r="BC134" s="160"/>
      <c r="BD134" s="160"/>
      <c r="BE134" s="160"/>
      <c r="BF134" s="160"/>
      <c r="BG134" s="160"/>
      <c r="BH134" s="160"/>
      <c r="BI134" s="160"/>
      <c r="BJ134" s="160"/>
      <c r="BK134" s="160"/>
      <c r="BL134" s="160"/>
      <c r="BM134" s="160"/>
      <c r="BN134" s="160"/>
      <c r="BO134" s="160"/>
      <c r="BP134" s="160"/>
      <c r="BQ134" s="160"/>
      <c r="BR134" s="160"/>
      <c r="BS134" s="160"/>
      <c r="BT134" s="160"/>
      <c r="BU134" s="160"/>
      <c r="BV134" s="160"/>
      <c r="BW134" s="160"/>
      <c r="BX134" s="160"/>
      <c r="BY134" s="160"/>
      <c r="BZ134" s="160"/>
      <c r="CA134" s="160"/>
      <c r="CB134" s="160"/>
      <c r="CC134" s="160"/>
      <c r="CD134" s="160"/>
      <c r="CE134" s="160"/>
      <c r="CF134" s="160"/>
      <c r="CG134" s="160"/>
      <c r="CH134" s="160"/>
      <c r="CI134" s="160"/>
      <c r="CJ134" s="160"/>
      <c r="CK134" s="160"/>
      <c r="CL134" s="160"/>
      <c r="CM134" s="160"/>
      <c r="CN134" s="160"/>
      <c r="CO134" s="160"/>
      <c r="CP134" s="160"/>
      <c r="CQ134" s="160"/>
      <c r="CR134" s="160"/>
      <c r="CS134" s="160"/>
      <c r="CT134" s="160"/>
      <c r="CU134" s="160"/>
      <c r="CV134" s="160"/>
      <c r="CW134" s="160"/>
      <c r="CX134" s="160"/>
      <c r="CY134" s="160"/>
      <c r="CZ134" s="160"/>
      <c r="DA134" s="160"/>
      <c r="DB134" s="160"/>
      <c r="DC134" s="160"/>
      <c r="DD134" s="160"/>
      <c r="DE134" s="160"/>
      <c r="DF134" s="160"/>
      <c r="DG134" s="160"/>
      <c r="DH134" s="160"/>
    </row>
    <row r="135" spans="1:124" s="158" customFormat="1" ht="13.2">
      <c r="A135" s="510">
        <v>8</v>
      </c>
      <c r="B135" s="343" t="s">
        <v>146</v>
      </c>
      <c r="C135" s="490"/>
      <c r="D135" s="155"/>
      <c r="E135" s="408" t="s">
        <v>480</v>
      </c>
      <c r="F135" s="371">
        <f>(5.5*2.5)+(7*2.5)+(7*3.5)</f>
        <v>55.75</v>
      </c>
      <c r="G135" s="371">
        <v>0</v>
      </c>
      <c r="H135" s="371">
        <f>9</f>
        <v>9</v>
      </c>
      <c r="I135" s="372">
        <v>0</v>
      </c>
      <c r="J135" s="372">
        <v>0</v>
      </c>
      <c r="K135" s="371">
        <f>SUM(F135:J135)</f>
        <v>64.75</v>
      </c>
      <c r="L135" s="292" t="s">
        <v>272</v>
      </c>
      <c r="M135" s="322"/>
      <c r="N135" s="322"/>
      <c r="O135" s="169"/>
      <c r="P135" s="322">
        <f t="shared" si="4"/>
        <v>0</v>
      </c>
      <c r="Q135" s="322">
        <f t="shared" si="5"/>
        <v>0</v>
      </c>
      <c r="R135" s="361">
        <f>+K135*O135</f>
        <v>0</v>
      </c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/>
      <c r="AF135" s="163"/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  <c r="BI135" s="163"/>
      <c r="BJ135" s="163"/>
      <c r="BK135" s="163"/>
      <c r="BL135" s="163"/>
      <c r="BM135" s="163"/>
      <c r="BN135" s="163"/>
      <c r="BO135" s="163"/>
      <c r="BP135" s="163"/>
      <c r="BQ135" s="163"/>
      <c r="BR135" s="163"/>
      <c r="BS135" s="163"/>
      <c r="BT135" s="163"/>
      <c r="BU135" s="163"/>
      <c r="BV135" s="163"/>
      <c r="BW135" s="163"/>
      <c r="BX135" s="163"/>
      <c r="BY135" s="163"/>
      <c r="BZ135" s="163"/>
      <c r="CA135" s="163"/>
      <c r="CB135" s="163"/>
      <c r="CC135" s="163"/>
      <c r="CD135" s="163"/>
      <c r="CE135" s="163"/>
      <c r="CF135" s="163"/>
      <c r="CG135" s="163"/>
      <c r="CH135" s="163"/>
      <c r="CI135" s="163"/>
      <c r="CJ135" s="163"/>
      <c r="CK135" s="163"/>
      <c r="CL135" s="163"/>
      <c r="CM135" s="163"/>
      <c r="CN135" s="163"/>
      <c r="CO135" s="163"/>
      <c r="CP135" s="163"/>
      <c r="CQ135" s="163"/>
      <c r="CR135" s="163"/>
      <c r="CS135" s="163"/>
      <c r="CT135" s="163"/>
      <c r="CU135" s="163"/>
      <c r="CV135" s="163"/>
      <c r="CW135" s="163"/>
      <c r="CX135" s="163"/>
      <c r="CY135" s="163"/>
      <c r="CZ135" s="163"/>
      <c r="DA135" s="163"/>
      <c r="DB135" s="163"/>
      <c r="DC135" s="163"/>
      <c r="DD135" s="163"/>
      <c r="DE135" s="163"/>
      <c r="DF135" s="163"/>
      <c r="DG135" s="163"/>
      <c r="DH135" s="163"/>
    </row>
    <row r="136" spans="1:124" s="158" customFormat="1" ht="13.2">
      <c r="A136" s="105"/>
      <c r="B136" s="268" t="s">
        <v>1</v>
      </c>
      <c r="C136" s="112" t="s">
        <v>462</v>
      </c>
      <c r="D136" s="155"/>
      <c r="E136" s="102"/>
      <c r="F136" s="371"/>
      <c r="G136" s="371"/>
      <c r="H136" s="371"/>
      <c r="I136" s="372"/>
      <c r="J136" s="372"/>
      <c r="K136" s="372"/>
      <c r="L136" s="292"/>
      <c r="M136" s="450"/>
      <c r="N136" s="450"/>
      <c r="O136" s="169"/>
      <c r="P136" s="450"/>
      <c r="Q136" s="450"/>
      <c r="R136" s="102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/>
      <c r="AF136" s="163"/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  <c r="BI136" s="163"/>
      <c r="BJ136" s="163"/>
      <c r="BK136" s="163"/>
      <c r="BL136" s="163"/>
      <c r="BM136" s="163"/>
      <c r="BN136" s="163"/>
      <c r="BO136" s="163"/>
      <c r="BP136" s="163"/>
      <c r="BQ136" s="163"/>
      <c r="BR136" s="163"/>
      <c r="BS136" s="163"/>
      <c r="BT136" s="163"/>
      <c r="BU136" s="163"/>
      <c r="BV136" s="163"/>
      <c r="BW136" s="163"/>
      <c r="BX136" s="163"/>
      <c r="BY136" s="163"/>
      <c r="BZ136" s="163"/>
      <c r="CA136" s="163"/>
      <c r="CB136" s="163"/>
      <c r="CC136" s="163"/>
      <c r="CD136" s="163"/>
      <c r="CE136" s="163"/>
      <c r="CF136" s="163"/>
      <c r="CG136" s="163"/>
      <c r="CH136" s="163"/>
      <c r="CI136" s="163"/>
      <c r="CJ136" s="163"/>
      <c r="CK136" s="163"/>
      <c r="CL136" s="163"/>
      <c r="CM136" s="163"/>
      <c r="CN136" s="163"/>
      <c r="CO136" s="163"/>
      <c r="CP136" s="163"/>
      <c r="CQ136" s="163"/>
      <c r="CR136" s="163"/>
      <c r="CS136" s="163"/>
      <c r="CT136" s="163"/>
      <c r="CU136" s="163"/>
      <c r="CV136" s="163"/>
      <c r="CW136" s="163"/>
      <c r="CX136" s="163"/>
      <c r="CY136" s="163"/>
      <c r="CZ136" s="163"/>
      <c r="DA136" s="163"/>
      <c r="DB136" s="163"/>
      <c r="DC136" s="163"/>
      <c r="DD136" s="163"/>
      <c r="DE136" s="163"/>
      <c r="DF136" s="163"/>
      <c r="DG136" s="163"/>
      <c r="DH136" s="163"/>
    </row>
    <row r="137" spans="1:124" s="158" customFormat="1" ht="13.2">
      <c r="A137" s="105"/>
      <c r="B137" s="268" t="s">
        <v>1</v>
      </c>
      <c r="C137" s="100" t="s">
        <v>460</v>
      </c>
      <c r="D137" s="155"/>
      <c r="E137" s="102"/>
      <c r="F137" s="371"/>
      <c r="G137" s="371"/>
      <c r="H137" s="371"/>
      <c r="I137" s="372"/>
      <c r="J137" s="372"/>
      <c r="K137" s="372"/>
      <c r="L137" s="292"/>
      <c r="M137" s="450"/>
      <c r="N137" s="450"/>
      <c r="O137" s="169"/>
      <c r="P137" s="450"/>
      <c r="Q137" s="450"/>
      <c r="R137" s="102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/>
      <c r="AF137" s="163"/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  <c r="BI137" s="163"/>
      <c r="BJ137" s="163"/>
      <c r="BK137" s="163"/>
      <c r="BL137" s="163"/>
      <c r="BM137" s="163"/>
      <c r="BN137" s="163"/>
      <c r="BO137" s="163"/>
      <c r="BP137" s="163"/>
      <c r="BQ137" s="163"/>
      <c r="BR137" s="163"/>
      <c r="BS137" s="163"/>
      <c r="BT137" s="163"/>
      <c r="BU137" s="163"/>
      <c r="BV137" s="163"/>
      <c r="BW137" s="163"/>
      <c r="BX137" s="163"/>
      <c r="BY137" s="163"/>
      <c r="BZ137" s="163"/>
      <c r="CA137" s="163"/>
      <c r="CB137" s="163"/>
      <c r="CC137" s="163"/>
      <c r="CD137" s="163"/>
      <c r="CE137" s="163"/>
      <c r="CF137" s="163"/>
      <c r="CG137" s="163"/>
      <c r="CH137" s="163"/>
      <c r="CI137" s="163"/>
      <c r="CJ137" s="163"/>
      <c r="CK137" s="163"/>
      <c r="CL137" s="163"/>
      <c r="CM137" s="163"/>
      <c r="CN137" s="163"/>
      <c r="CO137" s="163"/>
      <c r="CP137" s="163"/>
      <c r="CQ137" s="163"/>
      <c r="CR137" s="163"/>
      <c r="CS137" s="163"/>
      <c r="CT137" s="163"/>
      <c r="CU137" s="163"/>
      <c r="CV137" s="163"/>
      <c r="CW137" s="163"/>
      <c r="CX137" s="163"/>
      <c r="CY137" s="163"/>
      <c r="CZ137" s="163"/>
      <c r="DA137" s="163"/>
      <c r="DB137" s="163"/>
      <c r="DC137" s="163"/>
      <c r="DD137" s="163"/>
      <c r="DE137" s="163"/>
      <c r="DF137" s="163"/>
      <c r="DG137" s="163"/>
      <c r="DH137" s="163"/>
    </row>
    <row r="138" spans="1:124" s="158" customFormat="1" ht="13.2">
      <c r="A138" s="105"/>
      <c r="B138" s="268" t="s">
        <v>1</v>
      </c>
      <c r="C138" s="100" t="s">
        <v>127</v>
      </c>
      <c r="D138" s="155"/>
      <c r="E138" s="102"/>
      <c r="F138" s="371"/>
      <c r="G138" s="371"/>
      <c r="H138" s="371"/>
      <c r="I138" s="372"/>
      <c r="J138" s="372"/>
      <c r="K138" s="372"/>
      <c r="L138" s="292"/>
      <c r="M138" s="450"/>
      <c r="N138" s="450"/>
      <c r="O138" s="169"/>
      <c r="P138" s="450"/>
      <c r="Q138" s="450"/>
      <c r="R138" s="102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/>
      <c r="AF138" s="163"/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  <c r="BI138" s="163"/>
      <c r="BJ138" s="163"/>
      <c r="BK138" s="163"/>
      <c r="BL138" s="163"/>
      <c r="BM138" s="163"/>
      <c r="BN138" s="163"/>
      <c r="BO138" s="163"/>
      <c r="BP138" s="163"/>
      <c r="BQ138" s="163"/>
      <c r="BR138" s="163"/>
      <c r="BS138" s="163"/>
      <c r="BT138" s="163"/>
      <c r="BU138" s="163"/>
      <c r="BV138" s="163"/>
      <c r="BW138" s="163"/>
      <c r="BX138" s="163"/>
      <c r="BY138" s="163"/>
      <c r="BZ138" s="163"/>
      <c r="CA138" s="163"/>
      <c r="CB138" s="163"/>
      <c r="CC138" s="163"/>
      <c r="CD138" s="163"/>
      <c r="CE138" s="163"/>
      <c r="CF138" s="163"/>
      <c r="CG138" s="163"/>
      <c r="CH138" s="163"/>
      <c r="CI138" s="163"/>
      <c r="CJ138" s="163"/>
      <c r="CK138" s="163"/>
      <c r="CL138" s="163"/>
      <c r="CM138" s="163"/>
      <c r="CN138" s="163"/>
      <c r="CO138" s="163"/>
      <c r="CP138" s="163"/>
      <c r="CQ138" s="163"/>
      <c r="CR138" s="163"/>
      <c r="CS138" s="163"/>
      <c r="CT138" s="163"/>
      <c r="CU138" s="163"/>
      <c r="CV138" s="163"/>
      <c r="CW138" s="163"/>
      <c r="CX138" s="163"/>
      <c r="CY138" s="163"/>
      <c r="CZ138" s="163"/>
      <c r="DA138" s="163"/>
      <c r="DB138" s="163"/>
      <c r="DC138" s="163"/>
      <c r="DD138" s="163"/>
      <c r="DE138" s="163"/>
      <c r="DF138" s="163"/>
      <c r="DG138" s="163"/>
      <c r="DH138" s="163"/>
    </row>
    <row r="139" spans="1:124" s="158" customFormat="1" ht="13.2">
      <c r="A139" s="105"/>
      <c r="B139" s="268" t="s">
        <v>1</v>
      </c>
      <c r="C139" s="112" t="s">
        <v>85</v>
      </c>
      <c r="D139" s="155"/>
      <c r="E139" s="102"/>
      <c r="F139" s="371"/>
      <c r="G139" s="371"/>
      <c r="H139" s="371"/>
      <c r="I139" s="372"/>
      <c r="J139" s="372"/>
      <c r="K139" s="372"/>
      <c r="L139" s="292"/>
      <c r="M139" s="450"/>
      <c r="N139" s="450"/>
      <c r="O139" s="169"/>
      <c r="P139" s="450"/>
      <c r="Q139" s="450"/>
      <c r="R139" s="102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/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  <c r="BI139" s="163"/>
      <c r="BJ139" s="163"/>
      <c r="BK139" s="163"/>
      <c r="BL139" s="163"/>
      <c r="BM139" s="163"/>
      <c r="BN139" s="163"/>
      <c r="BO139" s="163"/>
      <c r="BP139" s="163"/>
      <c r="BQ139" s="163"/>
      <c r="BR139" s="163"/>
      <c r="BS139" s="163"/>
      <c r="BT139" s="163"/>
      <c r="BU139" s="163"/>
      <c r="BV139" s="163"/>
      <c r="BW139" s="163"/>
      <c r="BX139" s="163"/>
      <c r="BY139" s="163"/>
      <c r="BZ139" s="163"/>
      <c r="CA139" s="163"/>
      <c r="CB139" s="163"/>
      <c r="CC139" s="163"/>
      <c r="CD139" s="163"/>
      <c r="CE139" s="163"/>
      <c r="CF139" s="163"/>
      <c r="CG139" s="163"/>
      <c r="CH139" s="163"/>
      <c r="CI139" s="163"/>
      <c r="CJ139" s="163"/>
      <c r="CK139" s="163"/>
      <c r="CL139" s="163"/>
      <c r="CM139" s="163"/>
      <c r="CN139" s="163"/>
      <c r="CO139" s="163"/>
      <c r="CP139" s="163"/>
      <c r="CQ139" s="163"/>
      <c r="CR139" s="163"/>
      <c r="CS139" s="163"/>
      <c r="CT139" s="163"/>
      <c r="CU139" s="163"/>
      <c r="CV139" s="163"/>
      <c r="CW139" s="163"/>
      <c r="CX139" s="163"/>
      <c r="CY139" s="163"/>
      <c r="CZ139" s="163"/>
      <c r="DA139" s="163"/>
      <c r="DB139" s="163"/>
      <c r="DC139" s="163"/>
      <c r="DD139" s="163"/>
      <c r="DE139" s="163"/>
      <c r="DF139" s="163"/>
      <c r="DG139" s="163"/>
      <c r="DH139" s="163"/>
    </row>
    <row r="140" spans="1:124" s="158" customFormat="1" ht="13.2">
      <c r="A140" s="105"/>
      <c r="B140" s="342" t="s">
        <v>1</v>
      </c>
      <c r="C140" s="112" t="s">
        <v>144</v>
      </c>
      <c r="D140" s="136"/>
      <c r="E140" s="102"/>
      <c r="F140" s="371"/>
      <c r="G140" s="371"/>
      <c r="H140" s="371"/>
      <c r="I140" s="372"/>
      <c r="J140" s="372"/>
      <c r="K140" s="372"/>
      <c r="L140" s="292"/>
      <c r="M140" s="450"/>
      <c r="N140" s="450"/>
      <c r="O140" s="169"/>
      <c r="P140" s="450"/>
      <c r="Q140" s="450"/>
      <c r="R140" s="102"/>
      <c r="S140" s="163"/>
      <c r="T140" s="163"/>
      <c r="U140" s="163"/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/>
      <c r="AF140" s="163"/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  <c r="BI140" s="163"/>
      <c r="BJ140" s="163"/>
      <c r="BK140" s="163"/>
      <c r="BL140" s="163"/>
      <c r="BM140" s="163"/>
      <c r="BN140" s="163"/>
      <c r="BO140" s="163"/>
      <c r="BP140" s="163"/>
      <c r="BQ140" s="163"/>
      <c r="BR140" s="163"/>
      <c r="BS140" s="163"/>
      <c r="BT140" s="163"/>
      <c r="BU140" s="163"/>
      <c r="BV140" s="163"/>
      <c r="BW140" s="163"/>
      <c r="BX140" s="163"/>
      <c r="BY140" s="163"/>
      <c r="BZ140" s="163"/>
      <c r="CA140" s="163"/>
      <c r="CB140" s="163"/>
      <c r="CC140" s="163"/>
      <c r="CD140" s="163"/>
      <c r="CE140" s="163"/>
      <c r="CF140" s="163"/>
      <c r="CG140" s="163"/>
      <c r="CH140" s="163"/>
      <c r="CI140" s="163"/>
      <c r="CJ140" s="163"/>
      <c r="CK140" s="163"/>
      <c r="CL140" s="163"/>
      <c r="CM140" s="163"/>
      <c r="CN140" s="163"/>
      <c r="CO140" s="163"/>
      <c r="CP140" s="163"/>
      <c r="CQ140" s="163"/>
      <c r="CR140" s="163"/>
      <c r="CS140" s="163"/>
      <c r="CT140" s="163"/>
      <c r="CU140" s="163"/>
      <c r="CV140" s="163"/>
      <c r="CW140" s="163"/>
      <c r="CX140" s="163"/>
      <c r="CY140" s="163"/>
      <c r="CZ140" s="163"/>
      <c r="DA140" s="163"/>
      <c r="DB140" s="163"/>
      <c r="DC140" s="163"/>
      <c r="DD140" s="163"/>
      <c r="DE140" s="163"/>
      <c r="DF140" s="163"/>
      <c r="DG140" s="163"/>
      <c r="DH140" s="163"/>
    </row>
    <row r="141" spans="1:124" s="97" customFormat="1" ht="13.2">
      <c r="A141" s="511"/>
      <c r="B141" s="100"/>
      <c r="D141" s="155"/>
      <c r="E141" s="102"/>
      <c r="F141" s="374"/>
      <c r="G141" s="374"/>
      <c r="H141" s="374"/>
      <c r="I141" s="374"/>
      <c r="J141" s="374"/>
      <c r="K141" s="374"/>
      <c r="L141" s="257"/>
      <c r="M141" s="450"/>
      <c r="N141" s="450"/>
      <c r="O141" s="169"/>
      <c r="P141" s="450"/>
      <c r="Q141" s="450"/>
      <c r="R141" s="102"/>
    </row>
    <row r="142" spans="1:124" s="97" customFormat="1" ht="17.399999999999999" customHeight="1" thickBot="1">
      <c r="A142" s="509"/>
      <c r="B142" s="149"/>
      <c r="C142" s="150"/>
      <c r="D142" s="151"/>
      <c r="E142" s="151"/>
      <c r="F142" s="379"/>
      <c r="G142" s="379"/>
      <c r="H142" s="379"/>
      <c r="I142" s="379"/>
      <c r="J142" s="379" t="s">
        <v>92</v>
      </c>
      <c r="K142" s="379"/>
      <c r="L142" s="258"/>
      <c r="M142" s="258"/>
      <c r="N142" s="258"/>
      <c r="O142" s="153"/>
      <c r="P142" s="452">
        <f>SUM(P91:P141)</f>
        <v>0</v>
      </c>
      <c r="Q142" s="453">
        <f>SUM(Q91:Q141)</f>
        <v>0</v>
      </c>
      <c r="R142" s="453">
        <f>SUM(R91:R141)</f>
        <v>0</v>
      </c>
      <c r="S142" s="116"/>
      <c r="T142" s="116"/>
      <c r="U142" s="116"/>
      <c r="V142" s="116"/>
      <c r="W142" s="116"/>
      <c r="X142" s="116"/>
      <c r="Y142" s="116"/>
      <c r="Z142" s="116"/>
      <c r="AA142" s="116"/>
      <c r="AB142" s="116"/>
      <c r="AC142" s="116"/>
      <c r="AD142" s="116"/>
      <c r="AE142" s="116"/>
      <c r="AF142" s="116"/>
      <c r="AG142" s="116"/>
      <c r="AH142" s="116"/>
      <c r="AI142" s="116"/>
      <c r="AJ142" s="116"/>
      <c r="AK142" s="116"/>
      <c r="AL142" s="116"/>
      <c r="AM142" s="116"/>
      <c r="AN142" s="116"/>
      <c r="AO142" s="116"/>
      <c r="AP142" s="116"/>
      <c r="AQ142" s="116"/>
      <c r="AR142" s="116"/>
      <c r="AS142" s="116"/>
      <c r="AT142" s="116"/>
      <c r="AU142" s="116"/>
      <c r="AV142" s="116"/>
      <c r="AW142" s="116"/>
      <c r="AX142" s="116"/>
      <c r="AY142" s="116"/>
      <c r="AZ142" s="116"/>
      <c r="BA142" s="116"/>
      <c r="BB142" s="116"/>
      <c r="BC142" s="116"/>
      <c r="BD142" s="116"/>
      <c r="BE142" s="116"/>
      <c r="BF142" s="116"/>
      <c r="BG142" s="116"/>
      <c r="BH142" s="116"/>
      <c r="BI142" s="116"/>
      <c r="BJ142" s="116"/>
      <c r="BK142" s="116"/>
      <c r="BL142" s="116"/>
      <c r="BM142" s="116"/>
      <c r="BN142" s="116"/>
      <c r="BO142" s="116"/>
      <c r="BP142" s="116"/>
      <c r="BQ142" s="116"/>
      <c r="BR142" s="116"/>
      <c r="BS142" s="116"/>
      <c r="BT142" s="116"/>
      <c r="BU142" s="116"/>
      <c r="BV142" s="116"/>
      <c r="BW142" s="116"/>
      <c r="BX142" s="116"/>
      <c r="BY142" s="116"/>
      <c r="BZ142" s="116"/>
      <c r="CA142" s="116"/>
      <c r="CB142" s="116"/>
      <c r="CC142" s="116"/>
      <c r="CD142" s="116"/>
      <c r="CE142" s="116"/>
      <c r="CF142" s="116"/>
      <c r="CG142" s="116"/>
      <c r="CH142" s="116"/>
      <c r="CI142" s="116"/>
      <c r="CJ142" s="116"/>
      <c r="CK142" s="116"/>
      <c r="CL142" s="116"/>
      <c r="CM142" s="116"/>
      <c r="CN142" s="116"/>
      <c r="CO142" s="116"/>
      <c r="CP142" s="116"/>
      <c r="CQ142" s="116"/>
      <c r="CR142" s="116"/>
      <c r="CS142" s="116"/>
      <c r="CT142" s="116"/>
      <c r="CU142" s="116"/>
      <c r="CV142" s="116"/>
      <c r="CW142" s="116"/>
      <c r="CX142" s="116"/>
      <c r="CY142" s="116"/>
      <c r="CZ142" s="116"/>
      <c r="DA142" s="116"/>
      <c r="DB142" s="116"/>
      <c r="DC142" s="116"/>
      <c r="DD142" s="116"/>
      <c r="DE142" s="116"/>
      <c r="DF142" s="116"/>
      <c r="DG142" s="116"/>
      <c r="DH142" s="116"/>
      <c r="DI142" s="116"/>
      <c r="DJ142" s="116"/>
      <c r="DK142" s="116"/>
      <c r="DL142" s="116"/>
      <c r="DM142" s="116"/>
      <c r="DN142" s="116"/>
      <c r="DO142" s="116"/>
      <c r="DP142" s="116"/>
      <c r="DQ142" s="116"/>
      <c r="DR142" s="116"/>
      <c r="DS142" s="116"/>
      <c r="DT142" s="116"/>
    </row>
    <row r="143" spans="1:124" s="97" customFormat="1" ht="13.2">
      <c r="A143" s="502"/>
      <c r="B143" s="344"/>
      <c r="C143" s="112"/>
      <c r="D143" s="136"/>
      <c r="E143" s="114"/>
      <c r="F143" s="380"/>
      <c r="G143" s="370"/>
      <c r="H143" s="370"/>
      <c r="I143" s="370"/>
      <c r="J143" s="380"/>
      <c r="K143" s="370"/>
      <c r="L143" s="255"/>
      <c r="M143" s="450"/>
      <c r="N143" s="450"/>
      <c r="O143" s="169"/>
      <c r="P143" s="450"/>
      <c r="Q143" s="450"/>
      <c r="R143" s="114"/>
      <c r="S143" s="116"/>
      <c r="T143" s="116"/>
      <c r="U143" s="116"/>
      <c r="V143" s="116"/>
      <c r="W143" s="116"/>
      <c r="X143" s="116"/>
      <c r="Y143" s="116"/>
      <c r="Z143" s="116"/>
      <c r="AA143" s="116"/>
      <c r="AB143" s="116"/>
      <c r="AC143" s="116"/>
      <c r="AD143" s="116"/>
      <c r="AE143" s="116"/>
      <c r="AF143" s="116"/>
      <c r="AG143" s="116"/>
      <c r="AH143" s="116"/>
      <c r="AI143" s="116"/>
      <c r="AJ143" s="116"/>
      <c r="AK143" s="116"/>
      <c r="AL143" s="116"/>
      <c r="AM143" s="116"/>
      <c r="AN143" s="116"/>
      <c r="AO143" s="116"/>
      <c r="AP143" s="116"/>
      <c r="AQ143" s="116"/>
      <c r="AR143" s="116"/>
      <c r="AS143" s="116"/>
      <c r="AT143" s="116"/>
      <c r="AU143" s="116"/>
      <c r="AV143" s="116"/>
      <c r="AW143" s="116"/>
      <c r="AX143" s="116"/>
      <c r="AY143" s="116"/>
      <c r="AZ143" s="116"/>
      <c r="BA143" s="116"/>
      <c r="BB143" s="116"/>
      <c r="BC143" s="116"/>
      <c r="BD143" s="116"/>
      <c r="BE143" s="116"/>
      <c r="BF143" s="116"/>
      <c r="BG143" s="116"/>
      <c r="BH143" s="116"/>
      <c r="BI143" s="116"/>
      <c r="BJ143" s="116"/>
      <c r="BK143" s="116"/>
      <c r="BL143" s="116"/>
      <c r="BM143" s="116"/>
      <c r="BN143" s="116"/>
      <c r="BO143" s="116"/>
      <c r="BP143" s="116"/>
      <c r="BQ143" s="116"/>
      <c r="BR143" s="116"/>
      <c r="BS143" s="116"/>
      <c r="BT143" s="116"/>
      <c r="BU143" s="116"/>
      <c r="BV143" s="116"/>
      <c r="BW143" s="116"/>
      <c r="BX143" s="116"/>
      <c r="BY143" s="116"/>
      <c r="BZ143" s="116"/>
      <c r="CA143" s="116"/>
      <c r="CB143" s="116"/>
      <c r="CC143" s="116"/>
      <c r="CD143" s="116"/>
      <c r="CE143" s="116"/>
      <c r="CF143" s="116"/>
      <c r="CG143" s="116"/>
      <c r="CH143" s="116"/>
      <c r="CI143" s="116"/>
      <c r="CJ143" s="116"/>
      <c r="CK143" s="116"/>
      <c r="CL143" s="116"/>
      <c r="CM143" s="116"/>
      <c r="CN143" s="116"/>
      <c r="CO143" s="116"/>
      <c r="CP143" s="116"/>
      <c r="CQ143" s="116"/>
      <c r="CR143" s="116"/>
      <c r="CS143" s="116"/>
      <c r="CT143" s="116"/>
      <c r="CU143" s="116"/>
      <c r="CV143" s="116"/>
      <c r="CW143" s="116"/>
      <c r="CX143" s="116"/>
      <c r="CY143" s="116"/>
      <c r="CZ143" s="116"/>
      <c r="DA143" s="116"/>
      <c r="DB143" s="116"/>
      <c r="DC143" s="116"/>
      <c r="DD143" s="116"/>
      <c r="DE143" s="116"/>
      <c r="DF143" s="116"/>
      <c r="DG143" s="116"/>
      <c r="DH143" s="116"/>
      <c r="DI143" s="116"/>
      <c r="DJ143" s="116"/>
      <c r="DK143" s="116"/>
      <c r="DL143" s="116"/>
      <c r="DM143" s="116"/>
      <c r="DN143" s="116"/>
      <c r="DO143" s="116"/>
      <c r="DP143" s="116"/>
      <c r="DQ143" s="116"/>
      <c r="DR143" s="116"/>
      <c r="DS143" s="116"/>
      <c r="DT143" s="116"/>
    </row>
    <row r="144" spans="1:124" s="14" customFormat="1" ht="12.9" customHeight="1">
      <c r="A144" s="512" t="s">
        <v>54</v>
      </c>
      <c r="B144" s="482" t="s">
        <v>271</v>
      </c>
      <c r="C144" s="489"/>
      <c r="D144" s="136"/>
      <c r="E144" s="114"/>
      <c r="F144" s="369"/>
      <c r="G144" s="370"/>
      <c r="H144" s="370"/>
      <c r="I144" s="370"/>
      <c r="J144" s="369"/>
      <c r="K144" s="370"/>
      <c r="L144" s="255"/>
      <c r="M144" s="450"/>
      <c r="N144" s="450"/>
      <c r="O144" s="169"/>
      <c r="P144" s="450"/>
      <c r="Q144" s="450"/>
      <c r="R144" s="114"/>
    </row>
    <row r="145" spans="1:18" s="158" customFormat="1" ht="12.9" customHeight="1">
      <c r="A145" s="171"/>
      <c r="B145" s="345"/>
      <c r="C145" s="100"/>
      <c r="D145" s="94"/>
      <c r="E145" s="171"/>
      <c r="F145" s="369"/>
      <c r="G145" s="370"/>
      <c r="H145" s="370"/>
      <c r="I145" s="370"/>
      <c r="J145" s="369"/>
      <c r="K145" s="370"/>
      <c r="L145" s="259"/>
      <c r="M145" s="450"/>
      <c r="N145" s="450"/>
      <c r="O145" s="169"/>
      <c r="P145" s="450"/>
      <c r="Q145" s="450"/>
      <c r="R145" s="164"/>
    </row>
    <row r="146" spans="1:18" s="158" customFormat="1" ht="12.9" customHeight="1">
      <c r="A146" s="171">
        <v>1</v>
      </c>
      <c r="B146" s="348" t="s">
        <v>275</v>
      </c>
      <c r="C146" s="100"/>
      <c r="D146" s="100"/>
      <c r="E146" s="403" t="s">
        <v>111</v>
      </c>
      <c r="F146" s="371">
        <v>0</v>
      </c>
      <c r="G146" s="371">
        <f>((7180+1725+3210+16280+4330+3160)*3325)/POWER(10,6)</f>
        <v>119.31762500000001</v>
      </c>
      <c r="H146" s="371"/>
      <c r="I146" s="371"/>
      <c r="J146" s="371"/>
      <c r="K146" s="371">
        <f>SUM(F146:J146)</f>
        <v>119.31762500000001</v>
      </c>
      <c r="L146" s="292" t="s">
        <v>272</v>
      </c>
      <c r="M146" s="322"/>
      <c r="N146" s="322"/>
      <c r="O146" s="169"/>
      <c r="P146" s="322">
        <f t="shared" ref="P146:P154" si="6">+M146*K146</f>
        <v>0</v>
      </c>
      <c r="Q146" s="322">
        <f t="shared" ref="Q146:Q154" si="7">+N146*K146</f>
        <v>0</v>
      </c>
      <c r="R146" s="361">
        <f>+K146*O146</f>
        <v>0</v>
      </c>
    </row>
    <row r="147" spans="1:18" s="158" customFormat="1" ht="12.9" customHeight="1">
      <c r="A147" s="171"/>
      <c r="B147" s="345" t="s">
        <v>1</v>
      </c>
      <c r="C147" s="100" t="s">
        <v>291</v>
      </c>
      <c r="D147" s="100"/>
      <c r="E147" s="171"/>
      <c r="F147" s="382"/>
      <c r="G147" s="382"/>
      <c r="H147" s="382"/>
      <c r="I147" s="382"/>
      <c r="J147" s="382"/>
      <c r="K147" s="382"/>
      <c r="L147" s="257"/>
      <c r="M147" s="322"/>
      <c r="N147" s="322"/>
      <c r="O147" s="169"/>
      <c r="P147" s="322"/>
      <c r="Q147" s="322"/>
      <c r="R147" s="361"/>
    </row>
    <row r="148" spans="1:18" s="158" customFormat="1" ht="12.9" customHeight="1">
      <c r="A148" s="171">
        <f>1+A146</f>
        <v>2</v>
      </c>
      <c r="B148" s="348" t="s">
        <v>276</v>
      </c>
      <c r="C148" s="100"/>
      <c r="D148" s="100"/>
      <c r="E148" s="424" t="s">
        <v>274</v>
      </c>
      <c r="F148" s="371">
        <f>((2495+3725+3275+2538+9110)*3325)/POWER(10,6)</f>
        <v>70.300475000000006</v>
      </c>
      <c r="G148" s="371">
        <f>((9110)*3325)/POWER(10,6)</f>
        <v>30.290749999999999</v>
      </c>
      <c r="H148" s="371"/>
      <c r="I148" s="372"/>
      <c r="J148" s="372"/>
      <c r="K148" s="371">
        <f>SUM(F148:J148)</f>
        <v>100.59122500000001</v>
      </c>
      <c r="L148" s="292" t="s">
        <v>272</v>
      </c>
      <c r="M148" s="322"/>
      <c r="N148" s="322"/>
      <c r="O148" s="169"/>
      <c r="P148" s="322">
        <f t="shared" si="6"/>
        <v>0</v>
      </c>
      <c r="Q148" s="322">
        <f t="shared" si="7"/>
        <v>0</v>
      </c>
      <c r="R148" s="361">
        <f>+K148*O148</f>
        <v>0</v>
      </c>
    </row>
    <row r="149" spans="1:18" s="158" customFormat="1" ht="12.9" customHeight="1">
      <c r="A149" s="171"/>
      <c r="B149" s="345" t="s">
        <v>1</v>
      </c>
      <c r="C149" s="100" t="s">
        <v>292</v>
      </c>
      <c r="D149" s="100"/>
      <c r="E149" s="171"/>
      <c r="F149" s="382"/>
      <c r="G149" s="382"/>
      <c r="H149" s="382"/>
      <c r="I149" s="382"/>
      <c r="J149" s="382"/>
      <c r="K149" s="382"/>
      <c r="L149" s="257"/>
      <c r="M149" s="322"/>
      <c r="N149" s="322"/>
      <c r="O149" s="169"/>
      <c r="P149" s="322"/>
      <c r="Q149" s="322"/>
      <c r="R149" s="361"/>
    </row>
    <row r="150" spans="1:18" s="158" customFormat="1" ht="12.9" hidden="1" customHeight="1">
      <c r="A150" s="171">
        <v>3</v>
      </c>
      <c r="B150" s="349" t="s">
        <v>278</v>
      </c>
      <c r="C150" s="484"/>
      <c r="D150" s="94"/>
      <c r="E150" s="171" t="s">
        <v>99</v>
      </c>
      <c r="F150" s="371">
        <v>0</v>
      </c>
      <c r="G150" s="371">
        <v>0</v>
      </c>
      <c r="H150" s="371">
        <v>0</v>
      </c>
      <c r="I150" s="372">
        <v>0</v>
      </c>
      <c r="J150" s="372">
        <v>0</v>
      </c>
      <c r="K150" s="372">
        <v>0</v>
      </c>
      <c r="L150" s="256" t="s">
        <v>272</v>
      </c>
      <c r="M150" s="322"/>
      <c r="N150" s="322"/>
      <c r="O150" s="169" t="s">
        <v>643</v>
      </c>
      <c r="P150" s="322">
        <f t="shared" si="6"/>
        <v>0</v>
      </c>
      <c r="Q150" s="322">
        <f t="shared" si="7"/>
        <v>0</v>
      </c>
      <c r="R150" s="492">
        <v>0</v>
      </c>
    </row>
    <row r="151" spans="1:18" s="158" customFormat="1" ht="12.9" hidden="1" customHeight="1">
      <c r="A151" s="171"/>
      <c r="B151" s="345" t="s">
        <v>1</v>
      </c>
      <c r="C151" s="173" t="s">
        <v>86</v>
      </c>
      <c r="D151" s="94"/>
      <c r="E151" s="171"/>
      <c r="F151" s="371"/>
      <c r="G151" s="371"/>
      <c r="H151" s="371"/>
      <c r="I151" s="372"/>
      <c r="J151" s="372"/>
      <c r="K151" s="372"/>
      <c r="L151" s="168"/>
      <c r="M151" s="322"/>
      <c r="N151" s="322"/>
      <c r="O151" s="169"/>
      <c r="P151" s="322">
        <f t="shared" si="6"/>
        <v>0</v>
      </c>
      <c r="Q151" s="322">
        <f t="shared" si="7"/>
        <v>0</v>
      </c>
      <c r="R151" s="174"/>
    </row>
    <row r="152" spans="1:18" s="158" customFormat="1" ht="12.9" hidden="1" customHeight="1">
      <c r="A152" s="171">
        <f>1+A150</f>
        <v>4</v>
      </c>
      <c r="B152" s="348" t="s">
        <v>279</v>
      </c>
      <c r="C152" s="484"/>
      <c r="D152" s="94"/>
      <c r="E152" s="171" t="s">
        <v>280</v>
      </c>
      <c r="F152" s="371">
        <v>0</v>
      </c>
      <c r="G152" s="371">
        <v>0</v>
      </c>
      <c r="H152" s="371">
        <v>0</v>
      </c>
      <c r="I152" s="372">
        <v>0</v>
      </c>
      <c r="J152" s="372">
        <v>0</v>
      </c>
      <c r="K152" s="371">
        <f>SUM(F152:J152)</f>
        <v>0</v>
      </c>
      <c r="L152" s="256" t="s">
        <v>272</v>
      </c>
      <c r="M152" s="322"/>
      <c r="N152" s="322"/>
      <c r="O152" s="169" t="s">
        <v>643</v>
      </c>
      <c r="P152" s="322">
        <f t="shared" si="6"/>
        <v>0</v>
      </c>
      <c r="Q152" s="322">
        <f t="shared" si="7"/>
        <v>0</v>
      </c>
      <c r="R152" s="492">
        <v>0</v>
      </c>
    </row>
    <row r="153" spans="1:18" s="14" customFormat="1" ht="12.9" hidden="1" customHeight="1">
      <c r="A153" s="171"/>
      <c r="B153" s="348" t="s">
        <v>1</v>
      </c>
      <c r="C153" s="484" t="s">
        <v>413</v>
      </c>
      <c r="D153" s="493"/>
      <c r="E153" s="171"/>
      <c r="F153" s="369"/>
      <c r="G153" s="369"/>
      <c r="H153" s="369"/>
      <c r="I153" s="369"/>
      <c r="J153" s="369"/>
      <c r="K153" s="369"/>
      <c r="L153" s="256"/>
      <c r="M153" s="322"/>
      <c r="N153" s="322"/>
      <c r="O153" s="169"/>
      <c r="P153" s="322"/>
      <c r="Q153" s="322"/>
      <c r="R153" s="174"/>
    </row>
    <row r="154" spans="1:18" s="97" customFormat="1" ht="12.9" customHeight="1">
      <c r="A154" s="171">
        <v>3</v>
      </c>
      <c r="B154" s="400" t="s">
        <v>165</v>
      </c>
      <c r="C154" s="100"/>
      <c r="D154" s="94"/>
      <c r="E154" s="413" t="s">
        <v>166</v>
      </c>
      <c r="F154" s="371">
        <f>((1837.3668+8009.9135+313.2896+1566.4186+7256.503)*3500+1049.9254*3500)/POWER(10,6)</f>
        <v>70.11695915</v>
      </c>
      <c r="G154" s="371">
        <f>(1049.9254*3500)/POWER(10,6)</f>
        <v>3.6747389000000004</v>
      </c>
      <c r="H154" s="371">
        <f>((5131.2028+3471.5273+5131.2028+2514.7974+804.3631+4673.8393+4673.8609+7239.4031+1049.9491+1430.979+3234.5206))*3500/POWER(10,6)</f>
        <v>137.74475889999997</v>
      </c>
      <c r="I154" s="371">
        <f>((694.3212*14+1939.0189+2286.1262+5986.2165+7383.3305+1126.1405+1430.979+1828.8865+5131.0855+3471.6059+5131.2028+2514.7382+1429.0647+1024.5234)*3500)/POWER(10,6)</f>
        <v>176.41195390000001</v>
      </c>
      <c r="J154" s="371">
        <f>((1972.839+1532.5493+1930.5085+2353.8632+795.9108+2675.6164+618.1152*2+5131.2028+3471.5273+5131.2028+3471.5235+1041.4818+3463.1385+1430.979+3073.651+2895.8273+3031.2465+1481.7389+2252.2493+2861.958+1193.8673+3242.9131+4470.751+4352.2083+9195.2931+4199.6828)*3500)/POWER(10,6)</f>
        <v>272.61485964999991</v>
      </c>
      <c r="K154" s="371">
        <f>SUM(F154:J154)</f>
        <v>660.56327049999982</v>
      </c>
      <c r="L154" s="292" t="s">
        <v>272</v>
      </c>
      <c r="M154" s="322"/>
      <c r="N154" s="322"/>
      <c r="O154" s="169"/>
      <c r="P154" s="322">
        <f t="shared" si="6"/>
        <v>0</v>
      </c>
      <c r="Q154" s="322">
        <f t="shared" si="7"/>
        <v>0</v>
      </c>
      <c r="R154" s="361">
        <f>+K154*O154</f>
        <v>0</v>
      </c>
    </row>
    <row r="155" spans="1:18" s="97" customFormat="1" ht="12.9" customHeight="1">
      <c r="A155" s="105"/>
      <c r="B155" s="347" t="s">
        <v>1</v>
      </c>
      <c r="C155" s="100" t="s">
        <v>485</v>
      </c>
      <c r="D155" s="101"/>
      <c r="E155" s="105"/>
      <c r="F155" s="373"/>
      <c r="G155" s="373"/>
      <c r="H155" s="373"/>
      <c r="I155" s="373"/>
      <c r="J155" s="373"/>
      <c r="K155" s="373"/>
      <c r="L155" s="260"/>
      <c r="M155" s="450"/>
      <c r="N155" s="450"/>
      <c r="O155" s="169"/>
      <c r="P155" s="450"/>
      <c r="Q155" s="450"/>
      <c r="R155" s="95"/>
    </row>
    <row r="156" spans="1:18" s="97" customFormat="1" ht="12.9" customHeight="1">
      <c r="A156" s="105"/>
      <c r="B156" s="347"/>
      <c r="C156" s="100" t="s">
        <v>486</v>
      </c>
      <c r="D156" s="101"/>
      <c r="E156" s="105"/>
      <c r="F156" s="373"/>
      <c r="G156" s="373"/>
      <c r="H156" s="373"/>
      <c r="I156" s="373"/>
      <c r="J156" s="373"/>
      <c r="K156" s="373"/>
      <c r="L156" s="260"/>
      <c r="M156" s="450"/>
      <c r="N156" s="450"/>
      <c r="O156" s="169"/>
      <c r="P156" s="450"/>
      <c r="Q156" s="450"/>
      <c r="R156" s="95"/>
    </row>
    <row r="157" spans="1:18" s="97" customFormat="1" ht="12.9" customHeight="1">
      <c r="A157" s="105"/>
      <c r="B157" s="347"/>
      <c r="C157" s="100" t="s">
        <v>484</v>
      </c>
      <c r="D157" s="101"/>
      <c r="E157" s="105"/>
      <c r="F157" s="373"/>
      <c r="G157" s="373"/>
      <c r="H157" s="373"/>
      <c r="I157" s="373"/>
      <c r="J157" s="373"/>
      <c r="K157" s="373"/>
      <c r="L157" s="260"/>
      <c r="M157" s="450"/>
      <c r="N157" s="450"/>
      <c r="O157" s="169"/>
      <c r="P157" s="450"/>
      <c r="Q157" s="450"/>
      <c r="R157" s="95"/>
    </row>
    <row r="158" spans="1:18" s="14" customFormat="1" ht="12.9" customHeight="1">
      <c r="A158" s="167"/>
      <c r="B158" s="344"/>
      <c r="C158" s="112"/>
      <c r="D158" s="136"/>
      <c r="E158" s="114"/>
      <c r="F158" s="383"/>
      <c r="G158" s="370"/>
      <c r="H158" s="370"/>
      <c r="I158" s="370"/>
      <c r="J158" s="383"/>
      <c r="K158" s="370"/>
      <c r="L158" s="255"/>
      <c r="M158" s="450"/>
      <c r="N158" s="450"/>
      <c r="O158" s="169"/>
      <c r="P158" s="450"/>
      <c r="Q158" s="450"/>
      <c r="R158" s="114"/>
    </row>
    <row r="159" spans="1:18" s="14" customFormat="1" ht="12.9" customHeight="1" thickBot="1">
      <c r="A159" s="509"/>
      <c r="B159" s="149"/>
      <c r="C159" s="150"/>
      <c r="D159" s="151"/>
      <c r="E159" s="151"/>
      <c r="F159" s="379"/>
      <c r="G159" s="379"/>
      <c r="H159" s="379"/>
      <c r="I159" s="379"/>
      <c r="J159" s="379" t="s">
        <v>93</v>
      </c>
      <c r="K159" s="379"/>
      <c r="L159" s="258"/>
      <c r="M159" s="258"/>
      <c r="N159" s="258"/>
      <c r="O159" s="153"/>
      <c r="P159" s="452">
        <f>SUM(P145:P158)</f>
        <v>0</v>
      </c>
      <c r="Q159" s="452">
        <f>SUM(Q145:Q158)</f>
        <v>0</v>
      </c>
      <c r="R159" s="453">
        <f>SUM(R145:R158)</f>
        <v>0</v>
      </c>
    </row>
    <row r="160" spans="1:18" s="14" customFormat="1" ht="12.9" customHeight="1">
      <c r="A160" s="502"/>
      <c r="B160" s="111"/>
      <c r="C160" s="112"/>
      <c r="D160" s="113"/>
      <c r="E160" s="115"/>
      <c r="F160" s="380"/>
      <c r="G160" s="370"/>
      <c r="H160" s="370"/>
      <c r="I160" s="370"/>
      <c r="J160" s="380"/>
      <c r="K160" s="370"/>
      <c r="L160" s="255"/>
      <c r="M160" s="450"/>
      <c r="N160" s="450"/>
      <c r="O160" s="169"/>
      <c r="P160" s="450"/>
      <c r="Q160" s="450"/>
      <c r="R160" s="114"/>
    </row>
    <row r="161" spans="1:18" s="14" customFormat="1" ht="12.9" customHeight="1">
      <c r="A161" s="503" t="s">
        <v>55</v>
      </c>
      <c r="B161" s="482" t="s">
        <v>173</v>
      </c>
      <c r="C161" s="489"/>
      <c r="D161" s="113"/>
      <c r="E161" s="167"/>
      <c r="F161" s="369"/>
      <c r="G161" s="370"/>
      <c r="H161" s="370"/>
      <c r="I161" s="370"/>
      <c r="J161" s="369"/>
      <c r="K161" s="370"/>
      <c r="L161" s="255"/>
      <c r="M161" s="450"/>
      <c r="N161" s="450"/>
      <c r="O161" s="169"/>
      <c r="P161" s="450"/>
      <c r="Q161" s="450"/>
      <c r="R161" s="114"/>
    </row>
    <row r="162" spans="1:18" s="97" customFormat="1" ht="12.9" customHeight="1">
      <c r="A162" s="504"/>
      <c r="B162" s="494"/>
      <c r="C162" s="112"/>
      <c r="D162" s="113"/>
      <c r="E162" s="167"/>
      <c r="F162" s="369"/>
      <c r="G162" s="370"/>
      <c r="H162" s="370"/>
      <c r="I162" s="370"/>
      <c r="J162" s="369"/>
      <c r="K162" s="370"/>
      <c r="L162" s="255"/>
      <c r="M162" s="450"/>
      <c r="N162" s="450"/>
      <c r="O162" s="169"/>
      <c r="P162" s="450"/>
      <c r="Q162" s="450"/>
      <c r="R162" s="114"/>
    </row>
    <row r="163" spans="1:18" s="97" customFormat="1" ht="12.9" customHeight="1">
      <c r="A163" s="513">
        <v>1</v>
      </c>
      <c r="B163" s="267" t="s">
        <v>171</v>
      </c>
      <c r="C163" s="112"/>
      <c r="D163" s="495"/>
      <c r="E163" s="412" t="s">
        <v>472</v>
      </c>
      <c r="F163" s="371">
        <v>2</v>
      </c>
      <c r="G163" s="371">
        <v>3</v>
      </c>
      <c r="H163" s="371">
        <v>9</v>
      </c>
      <c r="I163" s="372">
        <v>6</v>
      </c>
      <c r="J163" s="372">
        <v>10</v>
      </c>
      <c r="K163" s="371">
        <f>SUM(F163:J163)</f>
        <v>30</v>
      </c>
      <c r="L163" s="292" t="s">
        <v>17</v>
      </c>
      <c r="M163" s="322"/>
      <c r="N163" s="322"/>
      <c r="O163" s="169"/>
      <c r="P163" s="322">
        <f t="shared" ref="P163:P205" si="8">+M163*K163</f>
        <v>0</v>
      </c>
      <c r="Q163" s="322">
        <f t="shared" ref="Q163:Q205" si="9">+N163*K163</f>
        <v>0</v>
      </c>
      <c r="R163" s="361">
        <f>+K163*O163</f>
        <v>0</v>
      </c>
    </row>
    <row r="164" spans="1:18" s="97" customFormat="1" ht="12.9" customHeight="1">
      <c r="A164" s="105"/>
      <c r="B164" s="266" t="s">
        <v>1</v>
      </c>
      <c r="C164" s="112" t="s">
        <v>251</v>
      </c>
      <c r="D164" s="112"/>
      <c r="E164" s="105"/>
      <c r="F164" s="369"/>
      <c r="G164" s="370"/>
      <c r="H164" s="370"/>
      <c r="I164" s="370"/>
      <c r="J164" s="369"/>
      <c r="K164" s="370"/>
      <c r="L164" s="259"/>
      <c r="M164" s="450"/>
      <c r="N164" s="450"/>
      <c r="O164" s="169"/>
      <c r="P164" s="322"/>
      <c r="Q164" s="322"/>
      <c r="R164" s="102"/>
    </row>
    <row r="165" spans="1:18" s="97" customFormat="1" ht="12.9" customHeight="1">
      <c r="A165" s="105"/>
      <c r="B165" s="266" t="s">
        <v>1</v>
      </c>
      <c r="C165" s="112" t="s">
        <v>247</v>
      </c>
      <c r="D165" s="101"/>
      <c r="E165" s="105"/>
      <c r="F165" s="369"/>
      <c r="G165" s="370"/>
      <c r="H165" s="370"/>
      <c r="I165" s="370"/>
      <c r="J165" s="369"/>
      <c r="K165" s="370"/>
      <c r="L165" s="259"/>
      <c r="M165" s="450"/>
      <c r="N165" s="450"/>
      <c r="O165" s="169"/>
      <c r="P165" s="322"/>
      <c r="Q165" s="322"/>
      <c r="R165" s="102"/>
    </row>
    <row r="166" spans="1:18" s="97" customFormat="1" ht="12.9" customHeight="1">
      <c r="A166" s="105"/>
      <c r="B166" s="266" t="s">
        <v>1</v>
      </c>
      <c r="C166" s="112" t="s">
        <v>246</v>
      </c>
      <c r="D166" s="155"/>
      <c r="E166" s="102"/>
      <c r="F166" s="369"/>
      <c r="G166" s="370"/>
      <c r="H166" s="370"/>
      <c r="I166" s="370"/>
      <c r="J166" s="369"/>
      <c r="K166" s="370"/>
      <c r="L166" s="259"/>
      <c r="M166" s="450"/>
      <c r="N166" s="450"/>
      <c r="O166" s="169"/>
      <c r="P166" s="322"/>
      <c r="Q166" s="322"/>
      <c r="R166" s="102"/>
    </row>
    <row r="167" spans="1:18" s="97" customFormat="1" ht="12.9" customHeight="1">
      <c r="A167" s="105"/>
      <c r="B167" s="266" t="s">
        <v>1</v>
      </c>
      <c r="C167" s="112" t="s">
        <v>248</v>
      </c>
      <c r="D167" s="155"/>
      <c r="E167" s="102"/>
      <c r="F167" s="369"/>
      <c r="G167" s="370"/>
      <c r="H167" s="370"/>
      <c r="I167" s="370"/>
      <c r="J167" s="369"/>
      <c r="K167" s="370"/>
      <c r="L167" s="259"/>
      <c r="M167" s="450"/>
      <c r="N167" s="450"/>
      <c r="O167" s="169"/>
      <c r="P167" s="322"/>
      <c r="Q167" s="322"/>
      <c r="R167" s="102"/>
    </row>
    <row r="168" spans="1:18" s="97" customFormat="1" ht="12.9" customHeight="1">
      <c r="A168" s="105"/>
      <c r="B168" s="266" t="s">
        <v>1</v>
      </c>
      <c r="C168" s="112" t="s">
        <v>249</v>
      </c>
      <c r="D168" s="155"/>
      <c r="E168" s="102"/>
      <c r="F168" s="369"/>
      <c r="G168" s="370"/>
      <c r="H168" s="370"/>
      <c r="I168" s="370"/>
      <c r="J168" s="369"/>
      <c r="K168" s="370"/>
      <c r="L168" s="259"/>
      <c r="M168" s="450"/>
      <c r="N168" s="450"/>
      <c r="O168" s="169"/>
      <c r="P168" s="322"/>
      <c r="Q168" s="322"/>
      <c r="R168" s="102"/>
    </row>
    <row r="169" spans="1:18" s="97" customFormat="1" ht="12.9" customHeight="1">
      <c r="A169" s="513">
        <f>1+A163</f>
        <v>2</v>
      </c>
      <c r="B169" s="267" t="s">
        <v>473</v>
      </c>
      <c r="C169" s="112"/>
      <c r="D169" s="495"/>
      <c r="E169" s="412" t="s">
        <v>257</v>
      </c>
      <c r="F169" s="371">
        <v>1</v>
      </c>
      <c r="G169" s="371">
        <v>2</v>
      </c>
      <c r="H169" s="371">
        <v>2</v>
      </c>
      <c r="I169" s="372">
        <v>0</v>
      </c>
      <c r="J169" s="372">
        <v>0</v>
      </c>
      <c r="K169" s="371">
        <f>SUM(F169:J169)</f>
        <v>5</v>
      </c>
      <c r="L169" s="292" t="s">
        <v>17</v>
      </c>
      <c r="M169" s="322"/>
      <c r="N169" s="322"/>
      <c r="O169" s="169"/>
      <c r="P169" s="322">
        <f t="shared" si="8"/>
        <v>0</v>
      </c>
      <c r="Q169" s="322">
        <f t="shared" si="9"/>
        <v>0</v>
      </c>
      <c r="R169" s="361">
        <f>+K169*O169</f>
        <v>0</v>
      </c>
    </row>
    <row r="170" spans="1:18" s="97" customFormat="1" ht="12.9" customHeight="1">
      <c r="A170" s="105"/>
      <c r="B170" s="266" t="s">
        <v>1</v>
      </c>
      <c r="C170" s="112" t="s">
        <v>474</v>
      </c>
      <c r="D170" s="112"/>
      <c r="E170" s="105"/>
      <c r="F170" s="369"/>
      <c r="G170" s="370"/>
      <c r="H170" s="370"/>
      <c r="I170" s="370"/>
      <c r="J170" s="369"/>
      <c r="K170" s="370"/>
      <c r="L170" s="259"/>
      <c r="M170" s="450"/>
      <c r="N170" s="450"/>
      <c r="O170" s="169"/>
      <c r="P170" s="322"/>
      <c r="Q170" s="322"/>
      <c r="R170" s="102"/>
    </row>
    <row r="171" spans="1:18" s="97" customFormat="1" ht="12.9" customHeight="1">
      <c r="A171" s="105"/>
      <c r="B171" s="266" t="s">
        <v>1</v>
      </c>
      <c r="C171" s="112" t="s">
        <v>247</v>
      </c>
      <c r="D171" s="101"/>
      <c r="E171" s="105"/>
      <c r="F171" s="369"/>
      <c r="G171" s="370"/>
      <c r="H171" s="370"/>
      <c r="I171" s="370"/>
      <c r="J171" s="369"/>
      <c r="K171" s="370"/>
      <c r="L171" s="259"/>
      <c r="M171" s="450"/>
      <c r="N171" s="450"/>
      <c r="O171" s="169"/>
      <c r="P171" s="322"/>
      <c r="Q171" s="322"/>
      <c r="R171" s="102"/>
    </row>
    <row r="172" spans="1:18" s="97" customFormat="1" ht="12.9" customHeight="1">
      <c r="A172" s="105"/>
      <c r="B172" s="266" t="s">
        <v>1</v>
      </c>
      <c r="C172" s="112" t="s">
        <v>246</v>
      </c>
      <c r="D172" s="155"/>
      <c r="E172" s="102"/>
      <c r="F172" s="369"/>
      <c r="G172" s="370"/>
      <c r="H172" s="370"/>
      <c r="I172" s="370"/>
      <c r="J172" s="369"/>
      <c r="K172" s="370"/>
      <c r="L172" s="259"/>
      <c r="M172" s="450"/>
      <c r="N172" s="450"/>
      <c r="O172" s="169"/>
      <c r="P172" s="322"/>
      <c r="Q172" s="322"/>
      <c r="R172" s="102"/>
    </row>
    <row r="173" spans="1:18" s="97" customFormat="1" ht="12.9" customHeight="1">
      <c r="A173" s="105"/>
      <c r="B173" s="266" t="s">
        <v>1</v>
      </c>
      <c r="C173" s="112" t="s">
        <v>248</v>
      </c>
      <c r="D173" s="155"/>
      <c r="E173" s="102"/>
      <c r="F173" s="369"/>
      <c r="G173" s="370"/>
      <c r="H173" s="370"/>
      <c r="I173" s="370"/>
      <c r="J173" s="369"/>
      <c r="K173" s="370"/>
      <c r="L173" s="259"/>
      <c r="M173" s="450"/>
      <c r="N173" s="450"/>
      <c r="O173" s="169"/>
      <c r="P173" s="322"/>
      <c r="Q173" s="322"/>
      <c r="R173" s="102"/>
    </row>
    <row r="174" spans="1:18" s="97" customFormat="1" ht="12.9" customHeight="1">
      <c r="A174" s="105"/>
      <c r="B174" s="266" t="s">
        <v>1</v>
      </c>
      <c r="C174" s="112" t="s">
        <v>249</v>
      </c>
      <c r="D174" s="155"/>
      <c r="E174" s="102"/>
      <c r="F174" s="369"/>
      <c r="G174" s="370"/>
      <c r="H174" s="370"/>
      <c r="I174" s="370"/>
      <c r="J174" s="369"/>
      <c r="K174" s="370"/>
      <c r="L174" s="259"/>
      <c r="M174" s="450"/>
      <c r="N174" s="450"/>
      <c r="O174" s="169"/>
      <c r="P174" s="322"/>
      <c r="Q174" s="322"/>
      <c r="R174" s="102"/>
    </row>
    <row r="175" spans="1:18" s="97" customFormat="1" ht="12.9" customHeight="1">
      <c r="A175" s="506">
        <v>3</v>
      </c>
      <c r="B175" s="267" t="s">
        <v>172</v>
      </c>
      <c r="C175" s="112"/>
      <c r="D175" s="155"/>
      <c r="E175" s="411" t="s">
        <v>468</v>
      </c>
      <c r="F175" s="371">
        <v>2</v>
      </c>
      <c r="G175" s="371">
        <v>1</v>
      </c>
      <c r="H175" s="371">
        <v>1</v>
      </c>
      <c r="I175" s="372">
        <v>1</v>
      </c>
      <c r="J175" s="372">
        <v>1</v>
      </c>
      <c r="K175" s="371">
        <f>SUM(F175:J175)</f>
        <v>6</v>
      </c>
      <c r="L175" s="292" t="s">
        <v>17</v>
      </c>
      <c r="M175" s="322"/>
      <c r="N175" s="322"/>
      <c r="O175" s="169"/>
      <c r="P175" s="322">
        <f t="shared" si="8"/>
        <v>0</v>
      </c>
      <c r="Q175" s="322">
        <f t="shared" si="9"/>
        <v>0</v>
      </c>
      <c r="R175" s="361">
        <f>+K175*O175</f>
        <v>0</v>
      </c>
    </row>
    <row r="176" spans="1:18" s="97" customFormat="1" ht="12.9" customHeight="1">
      <c r="A176" s="105"/>
      <c r="B176" s="266" t="s">
        <v>1</v>
      </c>
      <c r="C176" s="112" t="s">
        <v>466</v>
      </c>
      <c r="D176" s="155"/>
      <c r="E176" s="105"/>
      <c r="F176" s="369"/>
      <c r="G176" s="370"/>
      <c r="H176" s="370"/>
      <c r="I176" s="370"/>
      <c r="J176" s="369"/>
      <c r="K176" s="370"/>
      <c r="L176" s="259"/>
      <c r="M176" s="450"/>
      <c r="N176" s="450"/>
      <c r="O176" s="169"/>
      <c r="P176" s="322"/>
      <c r="Q176" s="322"/>
      <c r="R176" s="102"/>
    </row>
    <row r="177" spans="1:18" s="158" customFormat="1" ht="12.9" customHeight="1">
      <c r="A177" s="105"/>
      <c r="B177" s="266" t="s">
        <v>1</v>
      </c>
      <c r="C177" s="112" t="s">
        <v>250</v>
      </c>
      <c r="D177" s="155"/>
      <c r="E177" s="105"/>
      <c r="F177" s="369"/>
      <c r="G177" s="370"/>
      <c r="H177" s="370"/>
      <c r="I177" s="370"/>
      <c r="J177" s="369"/>
      <c r="K177" s="370"/>
      <c r="L177" s="259"/>
      <c r="M177" s="450"/>
      <c r="N177" s="450"/>
      <c r="O177" s="169"/>
      <c r="P177" s="322"/>
      <c r="Q177" s="322"/>
      <c r="R177" s="102"/>
    </row>
    <row r="178" spans="1:18" s="158" customFormat="1" ht="12.9" customHeight="1">
      <c r="A178" s="175"/>
      <c r="B178" s="266" t="s">
        <v>1</v>
      </c>
      <c r="C178" s="112" t="s">
        <v>246</v>
      </c>
      <c r="D178" s="155"/>
      <c r="E178" s="175"/>
      <c r="F178" s="375"/>
      <c r="G178" s="376"/>
      <c r="H178" s="376"/>
      <c r="I178" s="376"/>
      <c r="J178" s="375"/>
      <c r="K178" s="376"/>
      <c r="L178" s="261"/>
      <c r="M178" s="450"/>
      <c r="N178" s="450"/>
      <c r="O178" s="169"/>
      <c r="P178" s="322"/>
      <c r="Q178" s="322"/>
      <c r="R178" s="496"/>
    </row>
    <row r="179" spans="1:18" s="97" customFormat="1" ht="12.9" customHeight="1">
      <c r="A179" s="175"/>
      <c r="B179" s="266" t="s">
        <v>1</v>
      </c>
      <c r="C179" s="112" t="s">
        <v>248</v>
      </c>
      <c r="D179" s="155"/>
      <c r="E179" s="175"/>
      <c r="F179" s="375"/>
      <c r="G179" s="376"/>
      <c r="H179" s="376"/>
      <c r="I179" s="376"/>
      <c r="J179" s="375"/>
      <c r="K179" s="376"/>
      <c r="L179" s="261"/>
      <c r="M179" s="450"/>
      <c r="N179" s="450"/>
      <c r="O179" s="169"/>
      <c r="P179" s="322"/>
      <c r="Q179" s="322"/>
      <c r="R179" s="496"/>
    </row>
    <row r="180" spans="1:18" s="97" customFormat="1" ht="12.9" customHeight="1">
      <c r="A180" s="105"/>
      <c r="B180" s="266" t="s">
        <v>1</v>
      </c>
      <c r="C180" s="112" t="s">
        <v>249</v>
      </c>
      <c r="D180" s="155"/>
      <c r="E180" s="105"/>
      <c r="F180" s="369"/>
      <c r="G180" s="370"/>
      <c r="H180" s="370"/>
      <c r="I180" s="370"/>
      <c r="J180" s="369"/>
      <c r="K180" s="370"/>
      <c r="L180" s="259"/>
      <c r="M180" s="450"/>
      <c r="N180" s="450"/>
      <c r="O180" s="169"/>
      <c r="P180" s="322"/>
      <c r="Q180" s="322"/>
      <c r="R180" s="102"/>
    </row>
    <row r="181" spans="1:18" s="97" customFormat="1" ht="12.9" customHeight="1">
      <c r="A181" s="506">
        <v>4</v>
      </c>
      <c r="B181" s="267" t="s">
        <v>172</v>
      </c>
      <c r="C181" s="112"/>
      <c r="D181" s="155"/>
      <c r="E181" s="411" t="s">
        <v>467</v>
      </c>
      <c r="F181" s="371">
        <v>1</v>
      </c>
      <c r="G181" s="371">
        <v>1</v>
      </c>
      <c r="H181" s="371">
        <v>1</v>
      </c>
      <c r="I181" s="372">
        <v>1</v>
      </c>
      <c r="J181" s="372">
        <v>1</v>
      </c>
      <c r="K181" s="371">
        <f>SUM(F181:J181)</f>
        <v>5</v>
      </c>
      <c r="L181" s="292" t="s">
        <v>17</v>
      </c>
      <c r="M181" s="322"/>
      <c r="N181" s="322"/>
      <c r="O181" s="169"/>
      <c r="P181" s="322">
        <f t="shared" si="8"/>
        <v>0</v>
      </c>
      <c r="Q181" s="322">
        <f t="shared" si="9"/>
        <v>0</v>
      </c>
      <c r="R181" s="361">
        <f>+K181*O181</f>
        <v>0</v>
      </c>
    </row>
    <row r="182" spans="1:18" s="97" customFormat="1" ht="12.9" customHeight="1">
      <c r="A182" s="105"/>
      <c r="B182" s="266" t="s">
        <v>1</v>
      </c>
      <c r="C182" s="112" t="s">
        <v>466</v>
      </c>
      <c r="D182" s="155"/>
      <c r="E182" s="105"/>
      <c r="F182" s="369"/>
      <c r="G182" s="370"/>
      <c r="H182" s="370"/>
      <c r="I182" s="370"/>
      <c r="J182" s="369"/>
      <c r="K182" s="370"/>
      <c r="L182" s="259"/>
      <c r="M182" s="450"/>
      <c r="N182" s="450"/>
      <c r="O182" s="169"/>
      <c r="P182" s="322"/>
      <c r="Q182" s="322"/>
      <c r="R182" s="102"/>
    </row>
    <row r="183" spans="1:18" s="158" customFormat="1" ht="12.9" customHeight="1">
      <c r="A183" s="105"/>
      <c r="B183" s="266" t="s">
        <v>1</v>
      </c>
      <c r="C183" s="112" t="s">
        <v>250</v>
      </c>
      <c r="D183" s="155"/>
      <c r="E183" s="105"/>
      <c r="F183" s="369"/>
      <c r="G183" s="370"/>
      <c r="H183" s="370"/>
      <c r="I183" s="370"/>
      <c r="J183" s="369"/>
      <c r="K183" s="370"/>
      <c r="L183" s="259"/>
      <c r="M183" s="450"/>
      <c r="N183" s="450"/>
      <c r="O183" s="169"/>
      <c r="P183" s="322"/>
      <c r="Q183" s="322"/>
      <c r="R183" s="102"/>
    </row>
    <row r="184" spans="1:18" s="97" customFormat="1" ht="12.9" customHeight="1">
      <c r="A184" s="175"/>
      <c r="B184" s="266" t="s">
        <v>1</v>
      </c>
      <c r="C184" s="112" t="s">
        <v>246</v>
      </c>
      <c r="D184" s="155"/>
      <c r="E184" s="175"/>
      <c r="F184" s="375"/>
      <c r="G184" s="376"/>
      <c r="H184" s="376"/>
      <c r="I184" s="376"/>
      <c r="J184" s="375"/>
      <c r="K184" s="376"/>
      <c r="L184" s="261"/>
      <c r="M184" s="450"/>
      <c r="N184" s="450"/>
      <c r="O184" s="169"/>
      <c r="P184" s="322"/>
      <c r="Q184" s="322"/>
      <c r="R184" s="496"/>
    </row>
    <row r="185" spans="1:18" s="97" customFormat="1" ht="12.9" customHeight="1">
      <c r="A185" s="105"/>
      <c r="B185" s="266" t="s">
        <v>1</v>
      </c>
      <c r="C185" s="112" t="s">
        <v>248</v>
      </c>
      <c r="D185" s="155"/>
      <c r="E185" s="105"/>
      <c r="F185" s="369"/>
      <c r="G185" s="370"/>
      <c r="H185" s="370"/>
      <c r="I185" s="370"/>
      <c r="J185" s="369"/>
      <c r="K185" s="370"/>
      <c r="L185" s="259"/>
      <c r="M185" s="450"/>
      <c r="N185" s="450"/>
      <c r="O185" s="169"/>
      <c r="P185" s="322"/>
      <c r="Q185" s="322"/>
      <c r="R185" s="102"/>
    </row>
    <row r="186" spans="1:18" s="97" customFormat="1" ht="12.9" customHeight="1">
      <c r="A186" s="105"/>
      <c r="B186" s="266" t="s">
        <v>1</v>
      </c>
      <c r="C186" s="112" t="s">
        <v>249</v>
      </c>
      <c r="D186" s="155"/>
      <c r="E186" s="105"/>
      <c r="F186" s="369"/>
      <c r="G186" s="370"/>
      <c r="H186" s="370"/>
      <c r="I186" s="370"/>
      <c r="J186" s="369"/>
      <c r="K186" s="370"/>
      <c r="L186" s="259"/>
      <c r="M186" s="450"/>
      <c r="N186" s="450"/>
      <c r="O186" s="169"/>
      <c r="P186" s="322"/>
      <c r="Q186" s="322"/>
      <c r="R186" s="102"/>
    </row>
    <row r="187" spans="1:18" s="97" customFormat="1" ht="12.9" customHeight="1">
      <c r="A187" s="506">
        <v>5</v>
      </c>
      <c r="B187" s="267" t="s">
        <v>172</v>
      </c>
      <c r="C187" s="112"/>
      <c r="D187" s="155"/>
      <c r="E187" s="411" t="s">
        <v>469</v>
      </c>
      <c r="F187" s="371">
        <v>2</v>
      </c>
      <c r="G187" s="371">
        <v>1</v>
      </c>
      <c r="H187" s="371">
        <v>1</v>
      </c>
      <c r="I187" s="372">
        <v>0</v>
      </c>
      <c r="J187" s="372">
        <v>0</v>
      </c>
      <c r="K187" s="371">
        <f>SUM(F187:J187)</f>
        <v>4</v>
      </c>
      <c r="L187" s="292" t="s">
        <v>17</v>
      </c>
      <c r="M187" s="322"/>
      <c r="N187" s="322"/>
      <c r="O187" s="169"/>
      <c r="P187" s="322">
        <f t="shared" si="8"/>
        <v>0</v>
      </c>
      <c r="Q187" s="322">
        <f t="shared" si="9"/>
        <v>0</v>
      </c>
      <c r="R187" s="361">
        <f>+K187*O187</f>
        <v>0</v>
      </c>
    </row>
    <row r="188" spans="1:18" s="97" customFormat="1" ht="12.9" customHeight="1">
      <c r="A188" s="105"/>
      <c r="B188" s="266" t="s">
        <v>1</v>
      </c>
      <c r="C188" s="112" t="s">
        <v>466</v>
      </c>
      <c r="D188" s="112"/>
      <c r="E188" s="105"/>
      <c r="F188" s="369"/>
      <c r="G188" s="370"/>
      <c r="H188" s="370"/>
      <c r="I188" s="370"/>
      <c r="J188" s="369"/>
      <c r="K188" s="370"/>
      <c r="L188" s="259"/>
      <c r="M188" s="450"/>
      <c r="N188" s="450"/>
      <c r="O188" s="169"/>
      <c r="P188" s="322"/>
      <c r="Q188" s="322"/>
      <c r="R188" s="102"/>
    </row>
    <row r="189" spans="1:18" s="158" customFormat="1" ht="12.9" customHeight="1">
      <c r="A189" s="105"/>
      <c r="B189" s="266" t="s">
        <v>1</v>
      </c>
      <c r="C189" s="112" t="s">
        <v>250</v>
      </c>
      <c r="D189" s="112"/>
      <c r="E189" s="105"/>
      <c r="F189" s="369"/>
      <c r="G189" s="370"/>
      <c r="H189" s="370"/>
      <c r="I189" s="370"/>
      <c r="J189" s="369"/>
      <c r="K189" s="370"/>
      <c r="L189" s="259"/>
      <c r="M189" s="450"/>
      <c r="N189" s="450"/>
      <c r="O189" s="169"/>
      <c r="P189" s="322"/>
      <c r="Q189" s="322"/>
      <c r="R189" s="102"/>
    </row>
    <row r="190" spans="1:18" s="97" customFormat="1" ht="12.9" customHeight="1">
      <c r="A190" s="175"/>
      <c r="B190" s="266" t="s">
        <v>1</v>
      </c>
      <c r="C190" s="112" t="s">
        <v>246</v>
      </c>
      <c r="D190" s="497"/>
      <c r="E190" s="175"/>
      <c r="F190" s="375"/>
      <c r="G190" s="376"/>
      <c r="H190" s="376"/>
      <c r="I190" s="376"/>
      <c r="J190" s="375"/>
      <c r="K190" s="376"/>
      <c r="L190" s="261"/>
      <c r="M190" s="450"/>
      <c r="N190" s="450"/>
      <c r="O190" s="169"/>
      <c r="P190" s="322"/>
      <c r="Q190" s="322"/>
      <c r="R190" s="496"/>
    </row>
    <row r="191" spans="1:18" s="97" customFormat="1" ht="12.9" customHeight="1">
      <c r="A191" s="105"/>
      <c r="B191" s="266" t="s">
        <v>1</v>
      </c>
      <c r="C191" s="112" t="s">
        <v>248</v>
      </c>
      <c r="D191" s="101"/>
      <c r="E191" s="105"/>
      <c r="F191" s="369"/>
      <c r="G191" s="370"/>
      <c r="H191" s="370"/>
      <c r="I191" s="370"/>
      <c r="J191" s="369"/>
      <c r="K191" s="370"/>
      <c r="L191" s="259"/>
      <c r="M191" s="450"/>
      <c r="N191" s="450"/>
      <c r="O191" s="169"/>
      <c r="P191" s="322"/>
      <c r="Q191" s="322"/>
      <c r="R191" s="102"/>
    </row>
    <row r="192" spans="1:18" s="97" customFormat="1" ht="12.9" customHeight="1">
      <c r="A192" s="105"/>
      <c r="B192" s="266" t="s">
        <v>1</v>
      </c>
      <c r="C192" s="112" t="s">
        <v>249</v>
      </c>
      <c r="D192" s="101"/>
      <c r="E192" s="105"/>
      <c r="F192" s="369"/>
      <c r="G192" s="370"/>
      <c r="H192" s="370"/>
      <c r="I192" s="370"/>
      <c r="J192" s="369"/>
      <c r="K192" s="370"/>
      <c r="L192" s="259"/>
      <c r="M192" s="450"/>
      <c r="N192" s="450"/>
      <c r="O192" s="169"/>
      <c r="P192" s="322"/>
      <c r="Q192" s="322"/>
      <c r="R192" s="102"/>
    </row>
    <row r="193" spans="1:18" s="97" customFormat="1" ht="12.9" customHeight="1">
      <c r="A193" s="506">
        <v>6</v>
      </c>
      <c r="B193" s="267" t="s">
        <v>172</v>
      </c>
      <c r="C193" s="112"/>
      <c r="D193" s="112"/>
      <c r="E193" s="411" t="s">
        <v>470</v>
      </c>
      <c r="F193" s="371">
        <v>1</v>
      </c>
      <c r="G193" s="371">
        <v>2</v>
      </c>
      <c r="H193" s="371">
        <v>2</v>
      </c>
      <c r="I193" s="372">
        <v>2</v>
      </c>
      <c r="J193" s="372">
        <v>3</v>
      </c>
      <c r="K193" s="371">
        <f>SUM(F193:J193)</f>
        <v>10</v>
      </c>
      <c r="L193" s="292" t="s">
        <v>17</v>
      </c>
      <c r="M193" s="322"/>
      <c r="N193" s="322"/>
      <c r="O193" s="169"/>
      <c r="P193" s="322">
        <f t="shared" si="8"/>
        <v>0</v>
      </c>
      <c r="Q193" s="322">
        <f t="shared" si="9"/>
        <v>0</v>
      </c>
      <c r="R193" s="361">
        <f>+K193*O193</f>
        <v>0</v>
      </c>
    </row>
    <row r="194" spans="1:18" s="97" customFormat="1" ht="12.9" customHeight="1">
      <c r="A194" s="105"/>
      <c r="B194" s="266" t="s">
        <v>1</v>
      </c>
      <c r="C194" s="112" t="s">
        <v>466</v>
      </c>
      <c r="D194" s="112"/>
      <c r="E194" s="105"/>
      <c r="F194" s="369"/>
      <c r="G194" s="370"/>
      <c r="H194" s="370"/>
      <c r="I194" s="370"/>
      <c r="J194" s="369"/>
      <c r="K194" s="370"/>
      <c r="L194" s="259"/>
      <c r="M194" s="450"/>
      <c r="N194" s="450"/>
      <c r="O194" s="169"/>
      <c r="P194" s="322"/>
      <c r="Q194" s="322"/>
      <c r="R194" s="102"/>
    </row>
    <row r="195" spans="1:18" s="158" customFormat="1" ht="12.9" customHeight="1">
      <c r="A195" s="105"/>
      <c r="B195" s="266" t="s">
        <v>1</v>
      </c>
      <c r="C195" s="112" t="s">
        <v>250</v>
      </c>
      <c r="D195" s="112"/>
      <c r="E195" s="105"/>
      <c r="F195" s="369"/>
      <c r="G195" s="370"/>
      <c r="H195" s="370"/>
      <c r="I195" s="370"/>
      <c r="J195" s="369"/>
      <c r="K195" s="370"/>
      <c r="L195" s="259"/>
      <c r="M195" s="450"/>
      <c r="N195" s="450"/>
      <c r="O195" s="169"/>
      <c r="P195" s="322"/>
      <c r="Q195" s="322"/>
      <c r="R195" s="102"/>
    </row>
    <row r="196" spans="1:18" s="97" customFormat="1" ht="12.9" customHeight="1">
      <c r="A196" s="175"/>
      <c r="B196" s="266" t="s">
        <v>1</v>
      </c>
      <c r="C196" s="112" t="s">
        <v>246</v>
      </c>
      <c r="D196" s="497"/>
      <c r="E196" s="175"/>
      <c r="F196" s="375"/>
      <c r="G196" s="376"/>
      <c r="H196" s="376"/>
      <c r="I196" s="376"/>
      <c r="J196" s="375"/>
      <c r="K196" s="376"/>
      <c r="L196" s="261"/>
      <c r="M196" s="450"/>
      <c r="N196" s="450"/>
      <c r="O196" s="169"/>
      <c r="P196" s="322"/>
      <c r="Q196" s="322"/>
      <c r="R196" s="496"/>
    </row>
    <row r="197" spans="1:18" s="97" customFormat="1" ht="12.9" customHeight="1">
      <c r="A197" s="105"/>
      <c r="B197" s="266" t="s">
        <v>1</v>
      </c>
      <c r="C197" s="112" t="s">
        <v>248</v>
      </c>
      <c r="D197" s="101"/>
      <c r="E197" s="105"/>
      <c r="F197" s="369"/>
      <c r="G197" s="370"/>
      <c r="H197" s="370"/>
      <c r="I197" s="370"/>
      <c r="J197" s="369"/>
      <c r="K197" s="370"/>
      <c r="L197" s="259"/>
      <c r="M197" s="450"/>
      <c r="N197" s="450"/>
      <c r="O197" s="169"/>
      <c r="P197" s="322"/>
      <c r="Q197" s="322"/>
      <c r="R197" s="102"/>
    </row>
    <row r="198" spans="1:18" s="97" customFormat="1" ht="12.9" customHeight="1">
      <c r="A198" s="105"/>
      <c r="B198" s="266" t="s">
        <v>1</v>
      </c>
      <c r="C198" s="112" t="s">
        <v>249</v>
      </c>
      <c r="D198" s="101"/>
      <c r="E198" s="105"/>
      <c r="F198" s="369"/>
      <c r="G198" s="370"/>
      <c r="H198" s="370"/>
      <c r="I198" s="370"/>
      <c r="J198" s="369"/>
      <c r="K198" s="370"/>
      <c r="L198" s="259"/>
      <c r="M198" s="450"/>
      <c r="N198" s="450"/>
      <c r="O198" s="169"/>
      <c r="P198" s="322"/>
      <c r="Q198" s="322"/>
      <c r="R198" s="102"/>
    </row>
    <row r="199" spans="1:18" s="97" customFormat="1" ht="12.9" customHeight="1">
      <c r="A199" s="506">
        <f>1+A193</f>
        <v>7</v>
      </c>
      <c r="B199" s="267" t="s">
        <v>168</v>
      </c>
      <c r="C199" s="112"/>
      <c r="D199" s="112"/>
      <c r="E199" s="411" t="s">
        <v>471</v>
      </c>
      <c r="F199" s="371">
        <v>0</v>
      </c>
      <c r="G199" s="371">
        <v>2</v>
      </c>
      <c r="H199" s="371">
        <v>3</v>
      </c>
      <c r="I199" s="372">
        <v>3</v>
      </c>
      <c r="J199" s="372">
        <v>3</v>
      </c>
      <c r="K199" s="371">
        <f>SUM(F199:J199)</f>
        <v>11</v>
      </c>
      <c r="L199" s="292" t="s">
        <v>17</v>
      </c>
      <c r="M199" s="322"/>
      <c r="N199" s="322"/>
      <c r="O199" s="169"/>
      <c r="P199" s="322">
        <f t="shared" si="8"/>
        <v>0</v>
      </c>
      <c r="Q199" s="322">
        <f t="shared" si="9"/>
        <v>0</v>
      </c>
      <c r="R199" s="361">
        <f>+K199*O199</f>
        <v>0</v>
      </c>
    </row>
    <row r="200" spans="1:18" s="97" customFormat="1" ht="12.9" customHeight="1">
      <c r="A200" s="105"/>
      <c r="B200" s="266" t="s">
        <v>1</v>
      </c>
      <c r="C200" s="112" t="s">
        <v>466</v>
      </c>
      <c r="D200" s="112"/>
      <c r="E200" s="105"/>
      <c r="F200" s="369"/>
      <c r="G200" s="370"/>
      <c r="H200" s="370"/>
      <c r="I200" s="370"/>
      <c r="J200" s="369"/>
      <c r="K200" s="370"/>
      <c r="L200" s="259"/>
      <c r="M200" s="450"/>
      <c r="N200" s="450"/>
      <c r="O200" s="169"/>
      <c r="P200" s="322"/>
      <c r="Q200" s="322"/>
      <c r="R200" s="102"/>
    </row>
    <row r="201" spans="1:18" s="158" customFormat="1" ht="12.9" customHeight="1">
      <c r="A201" s="105"/>
      <c r="B201" s="266" t="s">
        <v>1</v>
      </c>
      <c r="C201" s="112" t="s">
        <v>250</v>
      </c>
      <c r="D201" s="112"/>
      <c r="E201" s="105"/>
      <c r="F201" s="369"/>
      <c r="G201" s="370"/>
      <c r="H201" s="370"/>
      <c r="I201" s="370"/>
      <c r="J201" s="369"/>
      <c r="K201" s="370"/>
      <c r="L201" s="259"/>
      <c r="M201" s="450"/>
      <c r="N201" s="450"/>
      <c r="O201" s="169"/>
      <c r="P201" s="322"/>
      <c r="Q201" s="322"/>
      <c r="R201" s="102"/>
    </row>
    <row r="202" spans="1:18" s="97" customFormat="1" ht="12.9" customHeight="1">
      <c r="A202" s="175"/>
      <c r="B202" s="266" t="s">
        <v>1</v>
      </c>
      <c r="C202" s="112" t="s">
        <v>246</v>
      </c>
      <c r="D202" s="497"/>
      <c r="E202" s="175"/>
      <c r="F202" s="375"/>
      <c r="G202" s="376"/>
      <c r="H202" s="376"/>
      <c r="I202" s="376"/>
      <c r="J202" s="375"/>
      <c r="K202" s="376"/>
      <c r="L202" s="261"/>
      <c r="M202" s="450"/>
      <c r="N202" s="450"/>
      <c r="O202" s="169"/>
      <c r="P202" s="322"/>
      <c r="Q202" s="322"/>
      <c r="R202" s="496"/>
    </row>
    <row r="203" spans="1:18" s="97" customFormat="1" ht="12.9" customHeight="1">
      <c r="A203" s="105"/>
      <c r="B203" s="266" t="s">
        <v>1</v>
      </c>
      <c r="C203" s="112" t="s">
        <v>248</v>
      </c>
      <c r="D203" s="101"/>
      <c r="E203" s="105"/>
      <c r="F203" s="369"/>
      <c r="G203" s="370"/>
      <c r="H203" s="370"/>
      <c r="I203" s="370"/>
      <c r="J203" s="369"/>
      <c r="K203" s="370"/>
      <c r="L203" s="259"/>
      <c r="M203" s="450"/>
      <c r="N203" s="450"/>
      <c r="O203" s="169"/>
      <c r="P203" s="322"/>
      <c r="Q203" s="322"/>
      <c r="R203" s="102"/>
    </row>
    <row r="204" spans="1:18" s="97" customFormat="1" ht="12.9" customHeight="1">
      <c r="A204" s="105"/>
      <c r="B204" s="266" t="s">
        <v>1</v>
      </c>
      <c r="C204" s="112" t="s">
        <v>249</v>
      </c>
      <c r="D204" s="101"/>
      <c r="E204" s="105"/>
      <c r="F204" s="369"/>
      <c r="G204" s="370"/>
      <c r="H204" s="370"/>
      <c r="I204" s="370"/>
      <c r="J204" s="369"/>
      <c r="K204" s="370"/>
      <c r="L204" s="259"/>
      <c r="M204" s="450"/>
      <c r="N204" s="450"/>
      <c r="O204" s="169"/>
      <c r="P204" s="322"/>
      <c r="Q204" s="322"/>
      <c r="R204" s="102"/>
    </row>
    <row r="205" spans="1:18" s="97" customFormat="1" ht="12.9" customHeight="1">
      <c r="A205" s="506">
        <f>1+A199</f>
        <v>8</v>
      </c>
      <c r="B205" s="267" t="s">
        <v>252</v>
      </c>
      <c r="C205" s="112"/>
      <c r="D205" s="112"/>
      <c r="E205" s="411" t="s">
        <v>258</v>
      </c>
      <c r="F205" s="371">
        <v>0</v>
      </c>
      <c r="G205" s="371">
        <v>0</v>
      </c>
      <c r="H205" s="371">
        <v>0</v>
      </c>
      <c r="I205" s="372">
        <v>0</v>
      </c>
      <c r="J205" s="372">
        <v>2</v>
      </c>
      <c r="K205" s="371">
        <f>SUM(F205:J205)</f>
        <v>2</v>
      </c>
      <c r="L205" s="292" t="s">
        <v>17</v>
      </c>
      <c r="M205" s="322"/>
      <c r="N205" s="322"/>
      <c r="O205" s="169"/>
      <c r="P205" s="322">
        <f t="shared" si="8"/>
        <v>0</v>
      </c>
      <c r="Q205" s="322">
        <f t="shared" si="9"/>
        <v>0</v>
      </c>
      <c r="R205" s="361">
        <f>+K205*O205</f>
        <v>0</v>
      </c>
    </row>
    <row r="206" spans="1:18" s="97" customFormat="1" ht="12.9" customHeight="1">
      <c r="A206" s="105"/>
      <c r="B206" s="266" t="s">
        <v>1</v>
      </c>
      <c r="C206" s="112" t="s">
        <v>253</v>
      </c>
      <c r="D206" s="112"/>
      <c r="E206" s="105"/>
      <c r="F206" s="369"/>
      <c r="G206" s="370"/>
      <c r="H206" s="370"/>
      <c r="I206" s="370"/>
      <c r="J206" s="369"/>
      <c r="K206" s="370"/>
      <c r="L206" s="259"/>
      <c r="M206" s="450"/>
      <c r="N206" s="450"/>
      <c r="O206" s="169"/>
      <c r="P206" s="450"/>
      <c r="Q206" s="450"/>
      <c r="R206" s="102"/>
    </row>
    <row r="207" spans="1:18" s="158" customFormat="1" ht="12.9" customHeight="1">
      <c r="A207" s="105"/>
      <c r="B207" s="266" t="s">
        <v>1</v>
      </c>
      <c r="C207" s="112" t="s">
        <v>256</v>
      </c>
      <c r="D207" s="112"/>
      <c r="E207" s="105"/>
      <c r="F207" s="369"/>
      <c r="G207" s="370"/>
      <c r="H207" s="370"/>
      <c r="I207" s="370"/>
      <c r="J207" s="369"/>
      <c r="K207" s="370"/>
      <c r="L207" s="259"/>
      <c r="M207" s="450"/>
      <c r="N207" s="450"/>
      <c r="O207" s="169"/>
      <c r="P207" s="450"/>
      <c r="Q207" s="450"/>
      <c r="R207" s="102"/>
    </row>
    <row r="208" spans="1:18" s="97" customFormat="1" ht="12.9" customHeight="1">
      <c r="A208" s="175"/>
      <c r="B208" s="266" t="s">
        <v>1</v>
      </c>
      <c r="C208" s="112" t="s">
        <v>254</v>
      </c>
      <c r="D208" s="497"/>
      <c r="E208" s="175"/>
      <c r="F208" s="375"/>
      <c r="G208" s="376"/>
      <c r="H208" s="376"/>
      <c r="I208" s="376"/>
      <c r="J208" s="375"/>
      <c r="K208" s="376"/>
      <c r="L208" s="261"/>
      <c r="M208" s="450"/>
      <c r="N208" s="450"/>
      <c r="O208" s="169"/>
      <c r="P208" s="450"/>
      <c r="Q208" s="450"/>
      <c r="R208" s="496"/>
    </row>
    <row r="209" spans="1:18" s="97" customFormat="1" ht="12.9" customHeight="1">
      <c r="A209" s="105"/>
      <c r="B209" s="266" t="s">
        <v>1</v>
      </c>
      <c r="C209" s="112" t="s">
        <v>248</v>
      </c>
      <c r="D209" s="101"/>
      <c r="E209" s="105"/>
      <c r="F209" s="369"/>
      <c r="G209" s="370"/>
      <c r="H209" s="370"/>
      <c r="I209" s="370"/>
      <c r="J209" s="369"/>
      <c r="K209" s="370"/>
      <c r="L209" s="259"/>
      <c r="M209" s="450"/>
      <c r="N209" s="450"/>
      <c r="O209" s="169"/>
      <c r="P209" s="450"/>
      <c r="Q209" s="450"/>
      <c r="R209" s="102"/>
    </row>
    <row r="210" spans="1:18" s="97" customFormat="1" ht="12.9" customHeight="1">
      <c r="A210" s="105"/>
      <c r="B210" s="266" t="s">
        <v>1</v>
      </c>
      <c r="C210" s="112" t="s">
        <v>255</v>
      </c>
      <c r="D210" s="101"/>
      <c r="E210" s="105"/>
      <c r="F210" s="369"/>
      <c r="G210" s="370"/>
      <c r="H210" s="370"/>
      <c r="I210" s="370"/>
      <c r="J210" s="369"/>
      <c r="K210" s="370"/>
      <c r="L210" s="259"/>
      <c r="M210" s="450"/>
      <c r="N210" s="450"/>
      <c r="O210" s="169"/>
      <c r="P210" s="450"/>
      <c r="Q210" s="450"/>
      <c r="R210" s="102"/>
    </row>
    <row r="211" spans="1:18" s="97" customFormat="1" ht="12.9" customHeight="1">
      <c r="A211" s="167"/>
      <c r="B211" s="159"/>
      <c r="C211" s="112"/>
      <c r="D211" s="116"/>
      <c r="E211" s="176"/>
      <c r="F211" s="383"/>
      <c r="G211" s="370"/>
      <c r="H211" s="370"/>
      <c r="I211" s="370"/>
      <c r="J211" s="383"/>
      <c r="K211" s="370"/>
      <c r="L211" s="255"/>
      <c r="M211" s="450"/>
      <c r="N211" s="450"/>
      <c r="O211" s="169"/>
      <c r="P211" s="450"/>
      <c r="Q211" s="450"/>
      <c r="R211" s="114"/>
    </row>
    <row r="212" spans="1:18" s="97" customFormat="1" ht="12.9" customHeight="1" thickBot="1">
      <c r="A212" s="509"/>
      <c r="B212" s="149"/>
      <c r="C212" s="150"/>
      <c r="D212" s="151"/>
      <c r="E212" s="151"/>
      <c r="F212" s="379"/>
      <c r="G212" s="379"/>
      <c r="H212" s="379"/>
      <c r="I212" s="379"/>
      <c r="J212" s="379" t="s">
        <v>94</v>
      </c>
      <c r="K212" s="379"/>
      <c r="L212" s="258"/>
      <c r="M212" s="258"/>
      <c r="N212" s="258"/>
      <c r="O212" s="153"/>
      <c r="P212" s="452">
        <f>SUM(P162:P211)</f>
        <v>0</v>
      </c>
      <c r="Q212" s="453">
        <f>SUM(Q162:Q211)</f>
        <v>0</v>
      </c>
      <c r="R212" s="453">
        <f>SUM(R162:R211)</f>
        <v>0</v>
      </c>
    </row>
    <row r="213" spans="1:18" s="97" customFormat="1" ht="12.9" customHeight="1">
      <c r="A213" s="502"/>
      <c r="B213" s="111"/>
      <c r="C213" s="112"/>
      <c r="D213" s="136"/>
      <c r="E213" s="114"/>
      <c r="F213" s="380"/>
      <c r="G213" s="370"/>
      <c r="H213" s="370"/>
      <c r="I213" s="370"/>
      <c r="J213" s="380"/>
      <c r="K213" s="370"/>
      <c r="L213" s="255"/>
      <c r="M213" s="450"/>
      <c r="N213" s="450"/>
      <c r="O213" s="169"/>
      <c r="P213" s="450"/>
      <c r="Q213" s="450"/>
      <c r="R213" s="114"/>
    </row>
    <row r="214" spans="1:18" s="97" customFormat="1" ht="15" customHeight="1">
      <c r="A214" s="503" t="s">
        <v>105</v>
      </c>
      <c r="B214" s="482" t="s">
        <v>273</v>
      </c>
      <c r="C214" s="489"/>
      <c r="D214" s="136"/>
      <c r="E214" s="114"/>
      <c r="F214" s="369"/>
      <c r="G214" s="370"/>
      <c r="H214" s="370"/>
      <c r="I214" s="370"/>
      <c r="J214" s="369"/>
      <c r="K214" s="370"/>
      <c r="L214" s="255"/>
      <c r="M214" s="450"/>
      <c r="N214" s="450"/>
      <c r="O214" s="169"/>
      <c r="P214" s="450"/>
      <c r="Q214" s="450"/>
      <c r="R214" s="114"/>
    </row>
    <row r="215" spans="1:18" s="97" customFormat="1" ht="12.9" customHeight="1">
      <c r="A215" s="504"/>
      <c r="B215" s="498"/>
      <c r="C215" s="489"/>
      <c r="D215" s="136"/>
      <c r="E215" s="114"/>
      <c r="F215" s="369"/>
      <c r="G215" s="370"/>
      <c r="H215" s="370"/>
      <c r="I215" s="370"/>
      <c r="J215" s="369"/>
      <c r="K215" s="370"/>
      <c r="L215" s="255"/>
      <c r="M215" s="450"/>
      <c r="N215" s="450"/>
      <c r="O215" s="169"/>
      <c r="P215" s="450"/>
      <c r="Q215" s="450"/>
      <c r="R215" s="114"/>
    </row>
    <row r="216" spans="1:18" s="97" customFormat="1" ht="12.9" customHeight="1">
      <c r="A216" s="171">
        <v>1</v>
      </c>
      <c r="B216" s="348" t="s">
        <v>103</v>
      </c>
      <c r="C216" s="486"/>
      <c r="D216" s="144"/>
      <c r="E216" s="404" t="s">
        <v>284</v>
      </c>
      <c r="F216" s="371">
        <f>(9*3.2)+(2*14)+(9*3.2)+(7.8*3.5)+(1*3)+(1.5*2)</f>
        <v>118.89999999999999</v>
      </c>
      <c r="G216" s="371">
        <f>(23*2.5*2)+(4*10)+(8*11)+(2*12)</f>
        <v>267</v>
      </c>
      <c r="H216" s="371">
        <f>(2*5)+(10*3)+(7*1.5)+(7*5.5)+(4*5)+(2.5*16)+(8*5)+(8*4)+(1*4*2)+(1*3.5)+(9*6.5)</f>
        <v>291</v>
      </c>
      <c r="I216" s="372">
        <f>(5*7)+(3*10)+(3*27.5)+(3*5*3)+(8*13)+(2*12)</f>
        <v>320.5</v>
      </c>
      <c r="J216" s="372">
        <f>(4*9)+(4*9)+(17*4.5)+(8*20)+(8*12)+(2*12)</f>
        <v>428.5</v>
      </c>
      <c r="K216" s="371">
        <f>SUM(F216:J216)</f>
        <v>1425.9</v>
      </c>
      <c r="L216" s="292" t="s">
        <v>272</v>
      </c>
      <c r="M216" s="322"/>
      <c r="N216" s="322"/>
      <c r="O216" s="169"/>
      <c r="P216" s="322">
        <f t="shared" ref="P216:P221" si="10">+M216*K216</f>
        <v>0</v>
      </c>
      <c r="Q216" s="322">
        <f t="shared" ref="Q216:Q221" si="11">+N216*K216</f>
        <v>0</v>
      </c>
      <c r="R216" s="361">
        <f>+K216*O216</f>
        <v>0</v>
      </c>
    </row>
    <row r="217" spans="1:18" s="97" customFormat="1" ht="12.9" customHeight="1">
      <c r="A217" s="171"/>
      <c r="B217" s="354" t="s">
        <v>1</v>
      </c>
      <c r="C217" s="100" t="s">
        <v>153</v>
      </c>
      <c r="D217" s="144"/>
      <c r="E217" s="102"/>
      <c r="F217" s="374"/>
      <c r="G217" s="369"/>
      <c r="H217" s="369"/>
      <c r="I217" s="369"/>
      <c r="J217" s="374"/>
      <c r="K217" s="369"/>
      <c r="L217" s="257"/>
      <c r="M217" s="322"/>
      <c r="N217" s="322"/>
      <c r="O217" s="169"/>
      <c r="P217" s="322"/>
      <c r="Q217" s="322"/>
      <c r="R217" s="89"/>
    </row>
    <row r="218" spans="1:18" s="97" customFormat="1" ht="12.9" customHeight="1">
      <c r="A218" s="171"/>
      <c r="B218" s="354" t="s">
        <v>1</v>
      </c>
      <c r="C218" s="100" t="s">
        <v>104</v>
      </c>
      <c r="D218" s="155"/>
      <c r="E218" s="102"/>
      <c r="G218" s="252"/>
      <c r="H218" s="252"/>
      <c r="I218" s="252"/>
      <c r="K218" s="252"/>
      <c r="L218" s="257"/>
      <c r="M218" s="322"/>
      <c r="N218" s="322"/>
      <c r="O218" s="169"/>
      <c r="P218" s="322"/>
      <c r="Q218" s="322"/>
      <c r="R218" s="95"/>
    </row>
    <row r="219" spans="1:18" s="97" customFormat="1" ht="12.9" customHeight="1">
      <c r="A219" s="171"/>
      <c r="B219" s="354" t="s">
        <v>1</v>
      </c>
      <c r="C219" s="100" t="s">
        <v>156</v>
      </c>
      <c r="D219" s="155"/>
      <c r="E219" s="102"/>
      <c r="G219" s="252"/>
      <c r="H219" s="252"/>
      <c r="I219" s="252"/>
      <c r="K219" s="252"/>
      <c r="L219" s="257"/>
      <c r="M219" s="322"/>
      <c r="N219" s="322"/>
      <c r="O219" s="169"/>
      <c r="P219" s="322"/>
      <c r="Q219" s="322"/>
      <c r="R219" s="95"/>
    </row>
    <row r="220" spans="1:18" s="97" customFormat="1" ht="12.75" customHeight="1">
      <c r="A220" s="171">
        <f>1+A216</f>
        <v>2</v>
      </c>
      <c r="B220" s="355" t="s">
        <v>482</v>
      </c>
      <c r="C220" s="486"/>
      <c r="D220" s="155"/>
      <c r="E220" s="404" t="s">
        <v>111</v>
      </c>
      <c r="F220" s="371">
        <f>F216</f>
        <v>118.89999999999999</v>
      </c>
      <c r="G220" s="409">
        <f>G216</f>
        <v>267</v>
      </c>
      <c r="H220" s="409">
        <f>H216</f>
        <v>291</v>
      </c>
      <c r="I220" s="371">
        <f>I216</f>
        <v>320.5</v>
      </c>
      <c r="J220" s="371">
        <f>J216</f>
        <v>428.5</v>
      </c>
      <c r="K220" s="371">
        <f t="shared" ref="K220:K221" si="12">SUM(F220:J220)</f>
        <v>1425.9</v>
      </c>
      <c r="L220" s="292" t="s">
        <v>272</v>
      </c>
      <c r="M220" s="322"/>
      <c r="N220" s="322"/>
      <c r="O220" s="169"/>
      <c r="P220" s="322">
        <f t="shared" si="10"/>
        <v>0</v>
      </c>
      <c r="Q220" s="322">
        <f t="shared" si="11"/>
        <v>0</v>
      </c>
      <c r="R220" s="361">
        <f>+K220*O220</f>
        <v>0</v>
      </c>
    </row>
    <row r="221" spans="1:18" s="97" customFormat="1" ht="12.9" customHeight="1">
      <c r="A221" s="171">
        <f>1+A220</f>
        <v>3</v>
      </c>
      <c r="B221" s="356" t="s">
        <v>170</v>
      </c>
      <c r="C221" s="486"/>
      <c r="D221" s="143"/>
      <c r="E221" s="422" t="s">
        <v>169</v>
      </c>
      <c r="F221" s="371">
        <f>(4*3*2)+(8*1.5)</f>
        <v>36</v>
      </c>
      <c r="G221" s="409">
        <v>0</v>
      </c>
      <c r="H221" s="371">
        <f>(15*1)+(10*1)</f>
        <v>25</v>
      </c>
      <c r="I221" s="372">
        <f>(3*5)+(22*1)+(14*1)+(9*1)+(6*1)+(7*1)</f>
        <v>73</v>
      </c>
      <c r="J221" s="372">
        <f>(19*1)+(4*1)+(10*1)</f>
        <v>33</v>
      </c>
      <c r="K221" s="371">
        <f t="shared" si="12"/>
        <v>167</v>
      </c>
      <c r="L221" s="292" t="s">
        <v>282</v>
      </c>
      <c r="M221" s="322"/>
      <c r="N221" s="322"/>
      <c r="O221" s="169"/>
      <c r="P221" s="322">
        <f t="shared" si="10"/>
        <v>0</v>
      </c>
      <c r="Q221" s="322">
        <f t="shared" si="11"/>
        <v>0</v>
      </c>
      <c r="R221" s="361">
        <f>+K221*O221</f>
        <v>0</v>
      </c>
    </row>
    <row r="222" spans="1:18" s="97" customFormat="1" ht="12.6" customHeight="1">
      <c r="A222" s="171"/>
      <c r="B222" s="354" t="s">
        <v>1</v>
      </c>
      <c r="C222" s="112" t="s">
        <v>481</v>
      </c>
      <c r="D222" s="155"/>
      <c r="E222" s="147"/>
      <c r="F222" s="369"/>
      <c r="G222" s="369"/>
      <c r="H222" s="369"/>
      <c r="I222" s="369"/>
      <c r="J222" s="369"/>
      <c r="K222" s="369"/>
      <c r="L222" s="257"/>
      <c r="M222" s="322"/>
      <c r="N222" s="322"/>
      <c r="O222" s="169"/>
      <c r="P222" s="450"/>
      <c r="Q222" s="450"/>
      <c r="R222" s="102"/>
    </row>
    <row r="223" spans="1:18" s="97" customFormat="1" ht="12.9" customHeight="1">
      <c r="A223" s="171">
        <v>4</v>
      </c>
      <c r="B223" s="348" t="s">
        <v>149</v>
      </c>
      <c r="C223" s="486"/>
      <c r="D223" s="143"/>
      <c r="E223" s="423" t="s">
        <v>281</v>
      </c>
      <c r="F223" s="371">
        <f>(20*14)+(9*4)</f>
        <v>316</v>
      </c>
      <c r="G223" s="371">
        <f>(16*2*2)+(5*12)+(5*4)+(18*3)+(5*10)</f>
        <v>248</v>
      </c>
      <c r="H223" s="371">
        <f>(10*2)+(6.5*5)+(18*10)+(8*9)+(16.5*6)+(5*4)+(8*5)</f>
        <v>463.5</v>
      </c>
      <c r="I223" s="372">
        <f>(23*5)+(11*5)+(19*3)+(8*3)+(6*5)+(7*8)+(5*4)</f>
        <v>357</v>
      </c>
      <c r="J223" s="372">
        <f>(7*8)+(4*2)+(3*4)+(7*5)+(5*4)</f>
        <v>131</v>
      </c>
      <c r="K223" s="371">
        <f>SUM(F223:J223)</f>
        <v>1515.5</v>
      </c>
      <c r="L223" s="292" t="s">
        <v>272</v>
      </c>
      <c r="M223" s="322"/>
      <c r="N223" s="322"/>
      <c r="O223" s="169"/>
      <c r="P223" s="322">
        <f t="shared" ref="P223:P227" si="13">+M223*K223</f>
        <v>0</v>
      </c>
      <c r="Q223" s="322">
        <f t="shared" ref="Q223:Q227" si="14">+N223*K223</f>
        <v>0</v>
      </c>
      <c r="R223" s="361">
        <f>+K223*O223</f>
        <v>0</v>
      </c>
    </row>
    <row r="224" spans="1:18" s="97" customFormat="1" ht="12.9" customHeight="1">
      <c r="A224" s="171"/>
      <c r="B224" s="354" t="s">
        <v>1</v>
      </c>
      <c r="C224" s="173" t="s">
        <v>98</v>
      </c>
      <c r="D224" s="144"/>
      <c r="E224" s="147"/>
      <c r="F224" s="369"/>
      <c r="G224" s="369"/>
      <c r="H224" s="369"/>
      <c r="I224" s="369"/>
      <c r="J224" s="369"/>
      <c r="K224" s="369"/>
      <c r="L224" s="257"/>
      <c r="M224" s="322"/>
      <c r="N224" s="322"/>
      <c r="O224" s="169"/>
      <c r="P224" s="322"/>
      <c r="Q224" s="322"/>
      <c r="R224" s="102"/>
    </row>
    <row r="225" spans="1:18" s="97" customFormat="1" ht="12.9" customHeight="1">
      <c r="A225" s="171"/>
      <c r="B225" s="354" t="s">
        <v>1</v>
      </c>
      <c r="C225" s="486" t="s">
        <v>374</v>
      </c>
      <c r="D225" s="144"/>
      <c r="E225" s="147"/>
      <c r="F225" s="369"/>
      <c r="G225" s="369"/>
      <c r="H225" s="369"/>
      <c r="I225" s="369"/>
      <c r="J225" s="369"/>
      <c r="K225" s="369"/>
      <c r="L225" s="257"/>
      <c r="M225" s="322"/>
      <c r="N225" s="322"/>
      <c r="O225" s="169"/>
      <c r="P225" s="322"/>
      <c r="Q225" s="322"/>
      <c r="R225" s="102"/>
    </row>
    <row r="226" spans="1:18" s="97" customFormat="1" ht="12.9" customHeight="1">
      <c r="A226" s="171">
        <v>5</v>
      </c>
      <c r="B226" s="355" t="s">
        <v>483</v>
      </c>
      <c r="C226" s="486"/>
      <c r="D226" s="155"/>
      <c r="E226" s="425" t="s">
        <v>111</v>
      </c>
      <c r="F226" s="371">
        <f>F223</f>
        <v>316</v>
      </c>
      <c r="G226" s="409">
        <f>G223</f>
        <v>248</v>
      </c>
      <c r="H226" s="409">
        <f>H223</f>
        <v>463.5</v>
      </c>
      <c r="I226" s="371">
        <f>I223</f>
        <v>357</v>
      </c>
      <c r="J226" s="371">
        <f>J223</f>
        <v>131</v>
      </c>
      <c r="K226" s="371">
        <f t="shared" ref="K226" si="15">SUM(F226:J226)</f>
        <v>1515.5</v>
      </c>
      <c r="L226" s="292" t="s">
        <v>272</v>
      </c>
      <c r="M226" s="322"/>
      <c r="N226" s="322"/>
      <c r="O226" s="169"/>
      <c r="P226" s="322">
        <f t="shared" si="13"/>
        <v>0</v>
      </c>
      <c r="Q226" s="322">
        <f t="shared" si="14"/>
        <v>0</v>
      </c>
      <c r="R226" s="361">
        <f>+K226*O226</f>
        <v>0</v>
      </c>
    </row>
    <row r="227" spans="1:18" s="97" customFormat="1" ht="12.9" customHeight="1">
      <c r="A227" s="171">
        <v>6</v>
      </c>
      <c r="B227" s="348" t="s">
        <v>384</v>
      </c>
      <c r="C227" s="486"/>
      <c r="D227" s="143"/>
      <c r="E227" s="147" t="s">
        <v>1</v>
      </c>
      <c r="F227" s="371">
        <f>F221</f>
        <v>36</v>
      </c>
      <c r="G227" s="371">
        <v>0</v>
      </c>
      <c r="H227" s="371">
        <f>H221</f>
        <v>25</v>
      </c>
      <c r="I227" s="372">
        <f>I221</f>
        <v>73</v>
      </c>
      <c r="J227" s="372">
        <f>J221</f>
        <v>33</v>
      </c>
      <c r="K227" s="371">
        <f>SUM(F227:J227)</f>
        <v>167</v>
      </c>
      <c r="L227" s="292" t="s">
        <v>282</v>
      </c>
      <c r="M227" s="322"/>
      <c r="N227" s="322"/>
      <c r="O227" s="169"/>
      <c r="P227" s="322">
        <f t="shared" si="13"/>
        <v>0</v>
      </c>
      <c r="Q227" s="322">
        <f t="shared" si="14"/>
        <v>0</v>
      </c>
      <c r="R227" s="361">
        <f>+K227*O227</f>
        <v>0</v>
      </c>
    </row>
    <row r="228" spans="1:18" s="97" customFormat="1" ht="12.9" customHeight="1">
      <c r="A228" s="171"/>
      <c r="B228" s="354" t="s">
        <v>1</v>
      </c>
      <c r="C228" s="486" t="s">
        <v>283</v>
      </c>
      <c r="D228" s="144"/>
      <c r="E228" s="147"/>
      <c r="F228" s="369"/>
      <c r="G228" s="369"/>
      <c r="H228" s="369"/>
      <c r="I228" s="369"/>
      <c r="J228" s="369"/>
      <c r="K228" s="369"/>
      <c r="L228" s="257"/>
      <c r="M228" s="322"/>
      <c r="N228" s="322"/>
      <c r="O228" s="169"/>
      <c r="P228" s="322"/>
      <c r="Q228" s="322"/>
      <c r="R228" s="102"/>
    </row>
    <row r="229" spans="1:18" s="97" customFormat="1" ht="13.2">
      <c r="A229" s="514"/>
      <c r="B229" s="159"/>
      <c r="C229" s="112"/>
      <c r="D229" s="177"/>
      <c r="E229" s="114"/>
      <c r="F229" s="383"/>
      <c r="G229" s="370"/>
      <c r="H229" s="370"/>
      <c r="I229" s="370"/>
      <c r="J229" s="383"/>
      <c r="K229" s="370"/>
      <c r="L229" s="255"/>
      <c r="M229" s="450"/>
      <c r="N229" s="450"/>
      <c r="O229" s="169"/>
      <c r="P229" s="450"/>
      <c r="Q229" s="450"/>
      <c r="R229" s="114"/>
    </row>
    <row r="230" spans="1:18" s="97" customFormat="1" ht="12.9" customHeight="1" thickBot="1">
      <c r="A230" s="509"/>
      <c r="B230" s="149"/>
      <c r="C230" s="151"/>
      <c r="D230" s="151"/>
      <c r="E230" s="178"/>
      <c r="F230" s="379"/>
      <c r="G230" s="379"/>
      <c r="H230" s="379"/>
      <c r="I230" s="379"/>
      <c r="J230" s="379" t="s">
        <v>148</v>
      </c>
      <c r="K230" s="379"/>
      <c r="L230" s="258"/>
      <c r="M230" s="258"/>
      <c r="N230" s="258"/>
      <c r="O230" s="153"/>
      <c r="P230" s="452">
        <f>SUM(P215:P228)</f>
        <v>0</v>
      </c>
      <c r="Q230" s="453">
        <f>SUM(Q215:Q228)</f>
        <v>0</v>
      </c>
      <c r="R230" s="453">
        <f>SUM(R215:R228)</f>
        <v>0</v>
      </c>
    </row>
    <row r="231" spans="1:18" s="97" customFormat="1" ht="12.9" customHeight="1">
      <c r="A231" s="514"/>
      <c r="B231" s="159"/>
      <c r="C231" s="113"/>
      <c r="D231" s="177"/>
      <c r="E231" s="114"/>
      <c r="F231" s="383"/>
      <c r="G231" s="370"/>
      <c r="H231" s="370"/>
      <c r="I231" s="370"/>
      <c r="J231" s="383"/>
      <c r="K231" s="370"/>
      <c r="L231" s="255"/>
      <c r="M231" s="255"/>
      <c r="N231" s="255"/>
      <c r="O231" s="114"/>
      <c r="P231" s="204"/>
      <c r="Q231" s="204"/>
      <c r="R231" s="114"/>
    </row>
    <row r="232" spans="1:18" s="97" customFormat="1" ht="12.9" customHeight="1" thickBot="1">
      <c r="A232" s="515"/>
      <c r="B232" s="179"/>
      <c r="C232" s="180"/>
      <c r="D232" s="180"/>
      <c r="E232" s="180"/>
      <c r="F232" s="384"/>
      <c r="G232" s="384"/>
      <c r="H232" s="384"/>
      <c r="I232" s="384"/>
      <c r="J232" s="384" t="s">
        <v>95</v>
      </c>
      <c r="K232" s="384"/>
      <c r="L232" s="120"/>
      <c r="M232" s="120"/>
      <c r="N232" s="120"/>
      <c r="O232" s="182"/>
      <c r="P232" s="451"/>
      <c r="Q232" s="451"/>
      <c r="R232" s="499">
        <f>+R230+R212+R159+R88+R142</f>
        <v>0</v>
      </c>
    </row>
    <row r="233" spans="1:18" s="97" customFormat="1" ht="12.9" customHeight="1">
      <c r="A233"/>
      <c r="B233" s="443"/>
      <c r="C233" s="443"/>
      <c r="D233"/>
      <c r="E233"/>
      <c r="F233" s="377"/>
      <c r="G233" s="377"/>
      <c r="H233" s="377"/>
      <c r="I233" s="377"/>
      <c r="J233" s="377"/>
      <c r="K233" s="377"/>
      <c r="L233"/>
      <c r="M233"/>
      <c r="N233"/>
      <c r="O233" s="443"/>
      <c r="P233" s="443"/>
      <c r="Q233" s="443"/>
      <c r="R233"/>
    </row>
    <row r="234" spans="1:18" s="97" customFormat="1" ht="12.9" customHeight="1">
      <c r="A234"/>
      <c r="B234" s="443"/>
      <c r="C234" s="443"/>
      <c r="D234"/>
      <c r="E234"/>
      <c r="F234" s="377"/>
      <c r="G234" s="377"/>
      <c r="H234" s="377"/>
      <c r="I234" s="377"/>
      <c r="J234" s="377"/>
      <c r="K234" s="377"/>
      <c r="L234"/>
      <c r="M234"/>
      <c r="N234"/>
      <c r="O234" s="443"/>
      <c r="P234" s="443"/>
      <c r="Q234" s="443"/>
      <c r="R234" s="377">
        <f>+SUMPRODUCT(K2:K228,O2:O228)</f>
        <v>0</v>
      </c>
    </row>
    <row r="235" spans="1:18" s="97" customFormat="1" ht="12.9" customHeight="1">
      <c r="A235"/>
      <c r="B235" s="443"/>
      <c r="C235" s="443"/>
      <c r="D235"/>
      <c r="E235"/>
      <c r="F235" s="377"/>
      <c r="G235" s="377"/>
      <c r="H235" s="377"/>
      <c r="I235" s="377"/>
      <c r="J235" s="377"/>
      <c r="K235" s="377"/>
      <c r="L235"/>
      <c r="M235"/>
      <c r="N235"/>
      <c r="O235" s="443"/>
      <c r="P235" s="443"/>
      <c r="Q235" s="443"/>
      <c r="R235"/>
    </row>
    <row r="236" spans="1:18" s="97" customFormat="1" ht="12.9" customHeight="1">
      <c r="A236"/>
      <c r="B236" s="443"/>
      <c r="C236" s="443"/>
      <c r="D236"/>
      <c r="E236"/>
      <c r="F236" s="377"/>
      <c r="G236" s="377"/>
      <c r="H236" s="377"/>
      <c r="I236" s="377"/>
      <c r="J236" s="377"/>
      <c r="K236" s="377"/>
      <c r="L236"/>
      <c r="M236"/>
      <c r="N236"/>
      <c r="O236" s="443"/>
      <c r="P236" s="443"/>
      <c r="Q236" s="443"/>
      <c r="R236" s="473"/>
    </row>
    <row r="237" spans="1:18" s="14" customFormat="1" ht="12.9" customHeight="1">
      <c r="A237"/>
      <c r="B237" s="443"/>
      <c r="C237" s="443"/>
      <c r="D237"/>
      <c r="E237"/>
      <c r="F237" s="377"/>
      <c r="G237" s="377"/>
      <c r="H237" s="377"/>
      <c r="I237" s="377"/>
      <c r="J237" s="377"/>
      <c r="K237" s="377"/>
      <c r="L237"/>
      <c r="M237"/>
      <c r="N237"/>
      <c r="O237" s="443"/>
      <c r="P237" s="443"/>
      <c r="Q237" s="443"/>
      <c r="R237"/>
    </row>
    <row r="238" spans="1:18" s="14" customFormat="1" ht="12.9" customHeight="1">
      <c r="A238"/>
      <c r="B238" s="443"/>
      <c r="C238" s="443"/>
      <c r="D238"/>
      <c r="E238"/>
      <c r="F238" s="377"/>
      <c r="G238" s="377"/>
      <c r="H238" s="377"/>
      <c r="I238" s="377"/>
      <c r="J238" s="377"/>
      <c r="K238" s="377"/>
      <c r="L238"/>
      <c r="M238"/>
      <c r="N238"/>
      <c r="O238" s="443"/>
      <c r="P238" s="443"/>
      <c r="Q238" s="443"/>
      <c r="R238"/>
    </row>
    <row r="239" spans="1:18" s="14" customFormat="1" ht="12.9" customHeight="1">
      <c r="A239"/>
      <c r="B239" s="443"/>
      <c r="C239" s="443"/>
      <c r="D239"/>
      <c r="E239"/>
      <c r="F239" s="377"/>
      <c r="G239" s="377"/>
      <c r="H239" s="377"/>
      <c r="I239" s="377"/>
      <c r="J239" s="377"/>
      <c r="K239" s="377"/>
      <c r="L239"/>
      <c r="M239"/>
      <c r="N239"/>
      <c r="O239" s="443"/>
      <c r="P239" s="443"/>
      <c r="Q239" s="443"/>
      <c r="R239"/>
    </row>
    <row r="240" spans="1:18" s="14" customFormat="1" ht="12.9" customHeight="1">
      <c r="A240"/>
      <c r="B240" s="443"/>
      <c r="C240" s="443"/>
      <c r="D240"/>
      <c r="E240"/>
      <c r="F240" s="377"/>
      <c r="G240" s="377"/>
      <c r="H240" s="377"/>
      <c r="I240" s="377"/>
      <c r="J240" s="377"/>
      <c r="K240" s="377"/>
      <c r="L240"/>
      <c r="M240"/>
      <c r="N240"/>
      <c r="O240" s="443"/>
      <c r="P240" s="443"/>
      <c r="Q240" s="443"/>
      <c r="R240"/>
    </row>
    <row r="241" spans="1:124" s="14" customFormat="1" ht="12.9" customHeight="1">
      <c r="A241"/>
      <c r="B241" s="443"/>
      <c r="C241" s="443"/>
      <c r="D241"/>
      <c r="E241"/>
      <c r="F241" s="377"/>
      <c r="G241" s="377"/>
      <c r="H241" s="377"/>
      <c r="I241" s="377"/>
      <c r="J241" s="377"/>
      <c r="K241" s="377"/>
      <c r="L241"/>
      <c r="M241"/>
      <c r="N241"/>
      <c r="O241" s="443"/>
      <c r="P241" s="443"/>
      <c r="Q241" s="443"/>
      <c r="R241"/>
    </row>
    <row r="242" spans="1:124" s="14" customFormat="1" ht="12.9" customHeight="1">
      <c r="A242"/>
      <c r="B242" s="443"/>
      <c r="C242" s="443"/>
      <c r="D242"/>
      <c r="E242"/>
      <c r="F242" s="377"/>
      <c r="G242" s="377"/>
      <c r="H242" s="377"/>
      <c r="I242" s="377"/>
      <c r="J242" s="377"/>
      <c r="K242" s="377"/>
      <c r="L242"/>
      <c r="M242"/>
      <c r="N242"/>
      <c r="O242" s="443"/>
      <c r="P242" s="443"/>
      <c r="Q242" s="443"/>
      <c r="R242"/>
    </row>
    <row r="243" spans="1:124" s="14" customFormat="1" ht="12.9" customHeight="1">
      <c r="A243"/>
      <c r="B243" s="443"/>
      <c r="C243" s="443"/>
      <c r="D243"/>
      <c r="E243"/>
      <c r="F243" s="377"/>
      <c r="G243" s="377"/>
      <c r="H243" s="377"/>
      <c r="I243" s="377"/>
      <c r="J243" s="377"/>
      <c r="K243" s="377"/>
      <c r="L243"/>
      <c r="M243"/>
      <c r="N243"/>
      <c r="O243" s="443"/>
      <c r="P243" s="443"/>
      <c r="Q243" s="443"/>
      <c r="R243"/>
    </row>
    <row r="244" spans="1:124" s="14" customFormat="1" ht="12.9" customHeight="1">
      <c r="A244"/>
      <c r="B244" s="443"/>
      <c r="C244" s="443"/>
      <c r="D244"/>
      <c r="E244"/>
      <c r="F244" s="377"/>
      <c r="G244" s="377"/>
      <c r="H244" s="377"/>
      <c r="I244" s="377"/>
      <c r="J244" s="377"/>
      <c r="K244" s="377"/>
      <c r="L244"/>
      <c r="M244"/>
      <c r="N244"/>
      <c r="O244" s="443"/>
      <c r="P244" s="443"/>
      <c r="Q244" s="443"/>
      <c r="R244"/>
    </row>
    <row r="245" spans="1:124" s="14" customFormat="1" ht="12.9" customHeight="1">
      <c r="A245"/>
      <c r="B245" s="443"/>
      <c r="C245" s="443"/>
      <c r="D245"/>
      <c r="E245"/>
      <c r="F245" s="377"/>
      <c r="G245" s="377"/>
      <c r="H245" s="377"/>
      <c r="I245" s="377"/>
      <c r="J245" s="377"/>
      <c r="K245" s="377"/>
      <c r="L245"/>
      <c r="M245"/>
      <c r="N245"/>
      <c r="O245" s="443"/>
      <c r="P245" s="443"/>
      <c r="Q245" s="443"/>
      <c r="R245"/>
    </row>
    <row r="246" spans="1:124" s="14" customFormat="1" ht="12.9" customHeight="1">
      <c r="A246"/>
      <c r="B246" s="443"/>
      <c r="C246" s="443"/>
      <c r="D246"/>
      <c r="E246"/>
      <c r="F246" s="377"/>
      <c r="G246" s="377"/>
      <c r="H246" s="377"/>
      <c r="I246" s="377"/>
      <c r="J246" s="377"/>
      <c r="K246" s="377"/>
      <c r="L246"/>
      <c r="M246"/>
      <c r="N246"/>
      <c r="O246" s="443"/>
      <c r="P246" s="443"/>
      <c r="Q246" s="443"/>
      <c r="R246"/>
    </row>
    <row r="247" spans="1:124" s="14" customFormat="1" ht="12.9" customHeight="1">
      <c r="A247"/>
      <c r="B247" s="443"/>
      <c r="C247" s="443"/>
      <c r="D247"/>
      <c r="E247"/>
      <c r="F247" s="377"/>
      <c r="G247" s="377"/>
      <c r="H247" s="377"/>
      <c r="I247" s="377"/>
      <c r="J247" s="377"/>
      <c r="K247" s="377"/>
      <c r="L247"/>
      <c r="M247"/>
      <c r="N247"/>
      <c r="O247" s="443"/>
      <c r="P247" s="443"/>
      <c r="Q247" s="443"/>
      <c r="R247"/>
    </row>
    <row r="248" spans="1:124" s="97" customFormat="1" ht="12.9" customHeight="1">
      <c r="A248"/>
      <c r="B248" s="443"/>
      <c r="C248" s="443"/>
      <c r="D248"/>
      <c r="E248"/>
      <c r="F248" s="377"/>
      <c r="G248" s="377"/>
      <c r="H248" s="377"/>
      <c r="I248" s="377"/>
      <c r="J248" s="377"/>
      <c r="K248" s="377"/>
      <c r="L248"/>
      <c r="M248"/>
      <c r="N248"/>
      <c r="O248" s="443"/>
      <c r="P248" s="443"/>
      <c r="Q248" s="443"/>
      <c r="R248"/>
      <c r="S248" s="116"/>
      <c r="T248" s="116"/>
      <c r="U248" s="116"/>
      <c r="V248" s="116"/>
      <c r="W248" s="116"/>
      <c r="X248" s="116"/>
      <c r="Y248" s="116"/>
      <c r="Z248" s="116"/>
      <c r="AA248" s="116"/>
      <c r="AB248" s="116"/>
      <c r="AC248" s="116"/>
      <c r="AD248" s="116"/>
      <c r="AE248" s="116"/>
      <c r="AF248" s="116"/>
      <c r="AG248" s="116"/>
      <c r="AH248" s="116"/>
      <c r="AI248" s="116"/>
      <c r="AJ248" s="116"/>
      <c r="AK248" s="116"/>
      <c r="AL248" s="116"/>
      <c r="AM248" s="116"/>
      <c r="AN248" s="116"/>
      <c r="AO248" s="116"/>
      <c r="AP248" s="116"/>
      <c r="AQ248" s="116"/>
      <c r="AR248" s="116"/>
      <c r="AS248" s="116"/>
      <c r="AT248" s="116"/>
      <c r="AU248" s="116"/>
      <c r="AV248" s="116"/>
      <c r="AW248" s="116"/>
      <c r="AX248" s="116"/>
      <c r="AY248" s="116"/>
      <c r="AZ248" s="116"/>
      <c r="BA248" s="116"/>
      <c r="BB248" s="116"/>
      <c r="BC248" s="116"/>
      <c r="BD248" s="116"/>
      <c r="BE248" s="116"/>
      <c r="BF248" s="116"/>
      <c r="BG248" s="116"/>
      <c r="BH248" s="116"/>
      <c r="BI248" s="116"/>
      <c r="BJ248" s="116"/>
      <c r="BK248" s="116"/>
      <c r="BL248" s="116"/>
      <c r="BM248" s="116"/>
      <c r="BN248" s="116"/>
      <c r="BO248" s="116"/>
      <c r="BP248" s="116"/>
      <c r="BQ248" s="116"/>
      <c r="BR248" s="116"/>
      <c r="BS248" s="116"/>
      <c r="BT248" s="116"/>
      <c r="BU248" s="116"/>
      <c r="BV248" s="116"/>
      <c r="BW248" s="116"/>
      <c r="BX248" s="116"/>
      <c r="BY248" s="116"/>
      <c r="BZ248" s="116"/>
      <c r="CA248" s="116"/>
      <c r="CB248" s="116"/>
      <c r="CC248" s="116"/>
      <c r="CD248" s="116"/>
      <c r="CE248" s="116"/>
      <c r="CF248" s="116"/>
      <c r="CG248" s="116"/>
      <c r="CH248" s="116"/>
      <c r="CI248" s="116"/>
      <c r="CJ248" s="116"/>
      <c r="CK248" s="116"/>
      <c r="CL248" s="116"/>
      <c r="CM248" s="116"/>
      <c r="CN248" s="116"/>
      <c r="CO248" s="116"/>
      <c r="CP248" s="116"/>
      <c r="CQ248" s="116"/>
      <c r="CR248" s="116"/>
      <c r="CS248" s="116"/>
      <c r="CT248" s="116"/>
      <c r="CU248" s="116"/>
      <c r="CV248" s="116"/>
      <c r="CW248" s="116"/>
      <c r="CX248" s="116"/>
      <c r="CY248" s="116"/>
      <c r="CZ248" s="116"/>
      <c r="DA248" s="116"/>
      <c r="DB248" s="116"/>
      <c r="DC248" s="116"/>
      <c r="DD248" s="116"/>
      <c r="DE248" s="116"/>
      <c r="DF248" s="116"/>
      <c r="DG248" s="116"/>
      <c r="DH248" s="116"/>
      <c r="DI248" s="116"/>
      <c r="DJ248" s="116"/>
      <c r="DK248" s="116"/>
      <c r="DL248" s="116"/>
      <c r="DM248" s="116"/>
      <c r="DN248" s="116"/>
      <c r="DO248" s="116"/>
      <c r="DP248" s="116"/>
      <c r="DQ248" s="116"/>
      <c r="DR248" s="116"/>
      <c r="DS248" s="116"/>
      <c r="DT248" s="116"/>
    </row>
    <row r="249" spans="1:124" s="97" customFormat="1" ht="12.9" customHeight="1">
      <c r="A249"/>
      <c r="B249" s="443"/>
      <c r="C249" s="443"/>
      <c r="D249"/>
      <c r="E249"/>
      <c r="F249" s="377"/>
      <c r="G249" s="377"/>
      <c r="H249" s="377"/>
      <c r="I249" s="377"/>
      <c r="J249" s="377"/>
      <c r="K249" s="377"/>
      <c r="L249"/>
      <c r="M249"/>
      <c r="N249"/>
      <c r="O249" s="443"/>
      <c r="P249" s="443"/>
      <c r="Q249" s="443"/>
      <c r="R249"/>
      <c r="S249" s="116"/>
      <c r="T249" s="116"/>
      <c r="U249" s="116"/>
      <c r="V249" s="116"/>
      <c r="W249" s="116"/>
      <c r="X249" s="116"/>
      <c r="Y249" s="116"/>
      <c r="Z249" s="116"/>
      <c r="AA249" s="116"/>
      <c r="AB249" s="116"/>
      <c r="AC249" s="116"/>
      <c r="AD249" s="116"/>
      <c r="AE249" s="116"/>
      <c r="AF249" s="116"/>
      <c r="AG249" s="116"/>
      <c r="AH249" s="116"/>
      <c r="AI249" s="116"/>
      <c r="AJ249" s="116"/>
      <c r="AK249" s="116"/>
      <c r="AL249" s="116"/>
      <c r="AM249" s="116"/>
      <c r="AN249" s="116"/>
      <c r="AO249" s="116"/>
      <c r="AP249" s="116"/>
      <c r="AQ249" s="116"/>
      <c r="AR249" s="116"/>
      <c r="AS249" s="116"/>
      <c r="AT249" s="116"/>
      <c r="AU249" s="116"/>
      <c r="AV249" s="116"/>
      <c r="AW249" s="116"/>
      <c r="AX249" s="116"/>
      <c r="AY249" s="116"/>
      <c r="AZ249" s="116"/>
      <c r="BA249" s="116"/>
      <c r="BB249" s="116"/>
      <c r="BC249" s="116"/>
      <c r="BD249" s="116"/>
      <c r="BE249" s="116"/>
      <c r="BF249" s="116"/>
      <c r="BG249" s="116"/>
      <c r="BH249" s="116"/>
      <c r="BI249" s="116"/>
      <c r="BJ249" s="116"/>
      <c r="BK249" s="116"/>
      <c r="BL249" s="116"/>
      <c r="BM249" s="116"/>
      <c r="BN249" s="116"/>
      <c r="BO249" s="116"/>
      <c r="BP249" s="116"/>
      <c r="BQ249" s="116"/>
      <c r="BR249" s="116"/>
      <c r="BS249" s="116"/>
      <c r="BT249" s="116"/>
      <c r="BU249" s="116"/>
      <c r="BV249" s="116"/>
      <c r="BW249" s="116"/>
      <c r="BX249" s="116"/>
      <c r="BY249" s="116"/>
      <c r="BZ249" s="116"/>
      <c r="CA249" s="116"/>
      <c r="CB249" s="116"/>
      <c r="CC249" s="116"/>
      <c r="CD249" s="116"/>
      <c r="CE249" s="116"/>
      <c r="CF249" s="116"/>
      <c r="CG249" s="116"/>
      <c r="CH249" s="116"/>
      <c r="CI249" s="116"/>
      <c r="CJ249" s="116"/>
      <c r="CK249" s="116"/>
      <c r="CL249" s="116"/>
      <c r="CM249" s="116"/>
      <c r="CN249" s="116"/>
      <c r="CO249" s="116"/>
      <c r="CP249" s="116"/>
      <c r="CQ249" s="116"/>
      <c r="CR249" s="116"/>
      <c r="CS249" s="116"/>
      <c r="CT249" s="116"/>
      <c r="CU249" s="116"/>
      <c r="CV249" s="116"/>
      <c r="CW249" s="116"/>
      <c r="CX249" s="116"/>
      <c r="CY249" s="116"/>
      <c r="CZ249" s="116"/>
      <c r="DA249" s="116"/>
      <c r="DB249" s="116"/>
      <c r="DC249" s="116"/>
      <c r="DD249" s="116"/>
      <c r="DE249" s="116"/>
      <c r="DF249" s="116"/>
      <c r="DG249" s="116"/>
      <c r="DH249" s="116"/>
      <c r="DI249" s="116"/>
      <c r="DJ249" s="116"/>
      <c r="DK249" s="116"/>
      <c r="DL249" s="116"/>
      <c r="DM249" s="116"/>
      <c r="DN249" s="116"/>
      <c r="DO249" s="116"/>
      <c r="DP249" s="116"/>
      <c r="DQ249" s="116"/>
      <c r="DR249" s="116"/>
      <c r="DS249" s="116"/>
      <c r="DT249" s="116"/>
    </row>
    <row r="250" spans="1:124" s="97" customFormat="1" ht="6" customHeight="1">
      <c r="A250"/>
      <c r="B250" s="443"/>
      <c r="C250" s="443"/>
      <c r="D250"/>
      <c r="E250"/>
      <c r="F250" s="377"/>
      <c r="G250" s="377"/>
      <c r="H250" s="377"/>
      <c r="I250" s="377"/>
      <c r="J250" s="377"/>
      <c r="K250" s="377"/>
      <c r="L250"/>
      <c r="M250"/>
      <c r="N250"/>
      <c r="O250" s="443"/>
      <c r="P250" s="443"/>
      <c r="Q250" s="443"/>
      <c r="R250"/>
      <c r="S250" s="116"/>
      <c r="T250" s="116"/>
      <c r="U250" s="116"/>
      <c r="V250" s="116"/>
      <c r="W250" s="116"/>
      <c r="X250" s="116"/>
      <c r="Y250" s="116"/>
      <c r="Z250" s="116"/>
      <c r="AA250" s="116"/>
      <c r="AB250" s="116"/>
      <c r="AC250" s="116"/>
      <c r="AD250" s="116"/>
      <c r="AE250" s="116"/>
      <c r="AF250" s="116"/>
      <c r="AG250" s="116"/>
      <c r="AH250" s="116"/>
      <c r="AI250" s="116"/>
      <c r="AJ250" s="116"/>
      <c r="AK250" s="116"/>
      <c r="AL250" s="116"/>
      <c r="AM250" s="116"/>
      <c r="AN250" s="116"/>
      <c r="AO250" s="116"/>
      <c r="AP250" s="116"/>
      <c r="AQ250" s="116"/>
      <c r="AR250" s="116"/>
      <c r="AS250" s="116"/>
      <c r="AT250" s="116"/>
      <c r="AU250" s="116"/>
      <c r="AV250" s="116"/>
      <c r="AW250" s="116"/>
      <c r="AX250" s="116"/>
      <c r="AY250" s="116"/>
      <c r="AZ250" s="116"/>
      <c r="BA250" s="116"/>
      <c r="BB250" s="116"/>
      <c r="BC250" s="116"/>
      <c r="BD250" s="116"/>
      <c r="BE250" s="116"/>
      <c r="BF250" s="116"/>
      <c r="BG250" s="116"/>
      <c r="BH250" s="116"/>
      <c r="BI250" s="116"/>
      <c r="BJ250" s="116"/>
      <c r="BK250" s="116"/>
      <c r="BL250" s="116"/>
      <c r="BM250" s="116"/>
      <c r="BN250" s="116"/>
      <c r="BO250" s="116"/>
      <c r="BP250" s="116"/>
      <c r="BQ250" s="116"/>
      <c r="BR250" s="116"/>
      <c r="BS250" s="116"/>
      <c r="BT250" s="116"/>
      <c r="BU250" s="116"/>
      <c r="BV250" s="116"/>
      <c r="BW250" s="116"/>
      <c r="BX250" s="116"/>
      <c r="BY250" s="116"/>
      <c r="BZ250" s="116"/>
      <c r="CA250" s="116"/>
      <c r="CB250" s="116"/>
      <c r="CC250" s="116"/>
      <c r="CD250" s="116"/>
      <c r="CE250" s="116"/>
      <c r="CF250" s="116"/>
      <c r="CG250" s="116"/>
      <c r="CH250" s="116"/>
      <c r="CI250" s="116"/>
      <c r="CJ250" s="116"/>
      <c r="CK250" s="116"/>
      <c r="CL250" s="116"/>
      <c r="CM250" s="116"/>
      <c r="CN250" s="116"/>
      <c r="CO250" s="116"/>
      <c r="CP250" s="116"/>
      <c r="CQ250" s="116"/>
      <c r="CR250" s="116"/>
      <c r="CS250" s="116"/>
      <c r="CT250" s="116"/>
      <c r="CU250" s="116"/>
      <c r="CV250" s="116"/>
      <c r="CW250" s="116"/>
      <c r="CX250" s="116"/>
      <c r="CY250" s="116"/>
      <c r="CZ250" s="116"/>
      <c r="DA250" s="116"/>
      <c r="DB250" s="116"/>
      <c r="DC250" s="116"/>
      <c r="DD250" s="116"/>
      <c r="DE250" s="116"/>
      <c r="DF250" s="116"/>
      <c r="DG250" s="116"/>
      <c r="DH250" s="116"/>
      <c r="DI250" s="116"/>
      <c r="DJ250" s="116"/>
      <c r="DK250" s="116"/>
      <c r="DL250" s="116"/>
      <c r="DM250" s="116"/>
      <c r="DN250" s="116"/>
      <c r="DO250" s="116"/>
      <c r="DP250" s="116"/>
      <c r="DQ250" s="116"/>
      <c r="DR250" s="116"/>
      <c r="DS250" s="116"/>
      <c r="DT250" s="116"/>
    </row>
    <row r="251" spans="1:124" s="97" customFormat="1" ht="20.100000000000001" customHeight="1">
      <c r="A251"/>
      <c r="B251" s="443"/>
      <c r="C251" s="443"/>
      <c r="D251"/>
      <c r="E251"/>
      <c r="F251" s="377"/>
      <c r="G251" s="377"/>
      <c r="H251" s="377"/>
      <c r="I251" s="377"/>
      <c r="J251" s="377"/>
      <c r="K251" s="377"/>
      <c r="L251"/>
      <c r="M251"/>
      <c r="N251"/>
      <c r="O251" s="443"/>
      <c r="P251" s="443"/>
      <c r="Q251" s="443"/>
      <c r="R251"/>
      <c r="S251" s="116"/>
      <c r="T251" s="116"/>
      <c r="U251" s="116"/>
      <c r="V251" s="116"/>
      <c r="W251" s="116"/>
      <c r="X251" s="116"/>
      <c r="Y251" s="116"/>
      <c r="Z251" s="116"/>
      <c r="AA251" s="116"/>
      <c r="AB251" s="116"/>
      <c r="AC251" s="116"/>
      <c r="AD251" s="116"/>
      <c r="AE251" s="116"/>
      <c r="AF251" s="116"/>
      <c r="AG251" s="116"/>
      <c r="AH251" s="116"/>
      <c r="AI251" s="116"/>
      <c r="AJ251" s="116"/>
      <c r="AK251" s="116"/>
      <c r="AL251" s="116"/>
      <c r="AM251" s="116"/>
      <c r="AN251" s="116"/>
      <c r="AO251" s="116"/>
      <c r="AP251" s="116"/>
      <c r="AQ251" s="116"/>
      <c r="AR251" s="116"/>
      <c r="AS251" s="116"/>
      <c r="AT251" s="116"/>
      <c r="AU251" s="116"/>
      <c r="AV251" s="116"/>
      <c r="AW251" s="116"/>
      <c r="AX251" s="116"/>
      <c r="AY251" s="116"/>
      <c r="AZ251" s="116"/>
      <c r="BA251" s="116"/>
      <c r="BB251" s="116"/>
      <c r="BC251" s="116"/>
      <c r="BD251" s="116"/>
      <c r="BE251" s="116"/>
      <c r="BF251" s="116"/>
      <c r="BG251" s="116"/>
      <c r="BH251" s="116"/>
      <c r="BI251" s="116"/>
      <c r="BJ251" s="116"/>
      <c r="BK251" s="116"/>
      <c r="BL251" s="116"/>
      <c r="BM251" s="116"/>
      <c r="BN251" s="116"/>
      <c r="BO251" s="116"/>
      <c r="BP251" s="116"/>
      <c r="BQ251" s="116"/>
      <c r="BR251" s="116"/>
      <c r="BS251" s="116"/>
      <c r="BT251" s="116"/>
      <c r="BU251" s="116"/>
      <c r="BV251" s="116"/>
      <c r="BW251" s="116"/>
      <c r="BX251" s="116"/>
      <c r="BY251" s="116"/>
      <c r="BZ251" s="116"/>
      <c r="CA251" s="116"/>
      <c r="CB251" s="116"/>
      <c r="CC251" s="116"/>
      <c r="CD251" s="116"/>
      <c r="CE251" s="116"/>
      <c r="CF251" s="116"/>
      <c r="CG251" s="116"/>
      <c r="CH251" s="116"/>
      <c r="CI251" s="116"/>
      <c r="CJ251" s="116"/>
      <c r="CK251" s="116"/>
      <c r="CL251" s="116"/>
      <c r="CM251" s="116"/>
      <c r="CN251" s="116"/>
      <c r="CO251" s="116"/>
      <c r="CP251" s="116"/>
      <c r="CQ251" s="116"/>
      <c r="CR251" s="116"/>
      <c r="CS251" s="116"/>
      <c r="CT251" s="116"/>
      <c r="CU251" s="116"/>
      <c r="CV251" s="116"/>
      <c r="CW251" s="116"/>
      <c r="CX251" s="116"/>
      <c r="CY251" s="116"/>
      <c r="CZ251" s="116"/>
      <c r="DA251" s="116"/>
      <c r="DB251" s="116"/>
      <c r="DC251" s="116"/>
      <c r="DD251" s="116"/>
      <c r="DE251" s="116"/>
      <c r="DF251" s="116"/>
      <c r="DG251" s="116"/>
      <c r="DH251" s="116"/>
      <c r="DI251" s="116"/>
      <c r="DJ251" s="116"/>
      <c r="DK251" s="116"/>
      <c r="DL251" s="116"/>
      <c r="DM251" s="116"/>
      <c r="DN251" s="116"/>
      <c r="DO251" s="116"/>
      <c r="DP251" s="116"/>
      <c r="DQ251" s="116"/>
      <c r="DR251" s="116"/>
      <c r="DS251" s="116"/>
      <c r="DT251" s="116"/>
    </row>
  </sheetData>
  <mergeCells count="14">
    <mergeCell ref="O2:R2"/>
    <mergeCell ref="E5:E6"/>
    <mergeCell ref="A7:R7"/>
    <mergeCell ref="O5:O6"/>
    <mergeCell ref="R5:R6"/>
    <mergeCell ref="B6:D6"/>
    <mergeCell ref="A5:A6"/>
    <mergeCell ref="B5:D5"/>
    <mergeCell ref="F5:K5"/>
    <mergeCell ref="L5:L6"/>
    <mergeCell ref="M5:M6"/>
    <mergeCell ref="N5:N6"/>
    <mergeCell ref="P5:P6"/>
    <mergeCell ref="Q5:Q6"/>
  </mergeCells>
  <phoneticPr fontId="51" type="noConversion"/>
  <printOptions horizontalCentered="1"/>
  <pageMargins left="0.2" right="0.2" top="0.3" bottom="0.3" header="0.59055008748906401" footer="0.59055008748906401"/>
  <pageSetup paperSize="9" scale="17" orientation="portrait" r:id="rId1"/>
  <headerFooter>
    <oddFooter>&amp;C&amp;A&amp;RPage 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</sheetPr>
  <dimension ref="A1:IV35"/>
  <sheetViews>
    <sheetView zoomScale="85" workbookViewId="0">
      <pane ySplit="10" topLeftCell="A11" activePane="bottomLeft" state="frozen"/>
      <selection pane="bottomLeft" activeCell="N41" sqref="N41"/>
    </sheetView>
  </sheetViews>
  <sheetFormatPr defaultColWidth="10" defaultRowHeight="14.4"/>
  <cols>
    <col min="1" max="1" width="4.6640625" customWidth="1"/>
    <col min="2" max="2" width="2.33203125" customWidth="1"/>
    <col min="3" max="3" width="16.6640625" customWidth="1"/>
    <col min="4" max="4" width="42.6640625" customWidth="1"/>
    <col min="5" max="5" width="9.6640625" customWidth="1"/>
    <col min="6" max="9" width="5.6640625" hidden="1" customWidth="1"/>
    <col min="10" max="10" width="7.6640625" customWidth="1"/>
    <col min="11" max="11" width="4.5546875" customWidth="1"/>
    <col min="12" max="12" width="14.6640625" customWidth="1"/>
    <col min="13" max="13" width="16.6640625" customWidth="1"/>
    <col min="14" max="14" width="12.33203125" customWidth="1"/>
    <col min="15" max="16" width="9.109375" customWidth="1"/>
    <col min="17" max="17" width="15.5546875" customWidth="1"/>
    <col min="18" max="19" width="9.109375" customWidth="1"/>
    <col min="20" max="20" width="11" bestFit="1" customWidth="1"/>
    <col min="21" max="21" width="9.44140625" customWidth="1"/>
  </cols>
  <sheetData>
    <row r="1" spans="1:256" s="14" customFormat="1" ht="20.100000000000001" customHeight="1">
      <c r="A1" s="183" t="s">
        <v>9</v>
      </c>
      <c r="B1" s="26"/>
      <c r="E1" s="63"/>
      <c r="F1" s="63"/>
      <c r="G1" s="63"/>
      <c r="H1" s="63"/>
      <c r="I1" s="63"/>
      <c r="M1" s="68"/>
    </row>
    <row r="2" spans="1:256" s="14" customFormat="1" ht="8.1" customHeight="1">
      <c r="A2" s="184"/>
      <c r="B2" s="184"/>
      <c r="C2" s="184"/>
      <c r="D2" s="184"/>
      <c r="E2" s="19"/>
      <c r="F2" s="19"/>
      <c r="G2" s="19"/>
      <c r="H2" s="19"/>
      <c r="I2" s="19"/>
      <c r="J2" s="185"/>
      <c r="K2" s="19"/>
      <c r="L2" s="19"/>
      <c r="M2" s="19"/>
    </row>
    <row r="3" spans="1:256" s="14" customFormat="1" ht="12.9" customHeight="1">
      <c r="A3" s="186" t="s">
        <v>20</v>
      </c>
      <c r="B3" s="186"/>
      <c r="C3" s="33"/>
      <c r="D3" s="186" t="str">
        <f>Recap!E4</f>
        <v>:  DESIGN INTERIOR FIT-OUT BPDP KELAPA SAWIT</v>
      </c>
      <c r="E3" s="68"/>
      <c r="F3" s="68"/>
      <c r="G3" s="68"/>
      <c r="H3" s="68"/>
      <c r="I3" s="68"/>
    </row>
    <row r="4" spans="1:256" s="14" customFormat="1" ht="12.9" customHeight="1">
      <c r="A4" s="186"/>
      <c r="B4" s="186"/>
      <c r="C4" s="33"/>
      <c r="D4" s="186" t="e">
        <f>Recap!#REF!</f>
        <v>#REF!</v>
      </c>
      <c r="E4" s="68"/>
      <c r="F4" s="68"/>
      <c r="G4" s="68"/>
      <c r="H4" s="68"/>
      <c r="I4" s="68"/>
      <c r="J4" s="69" t="e">
        <f>Recap!#REF!</f>
        <v>#REF!</v>
      </c>
      <c r="K4" s="623" t="e">
        <f>Recap!#REF!</f>
        <v>#REF!</v>
      </c>
      <c r="L4" s="623"/>
    </row>
    <row r="5" spans="1:256" s="14" customFormat="1" ht="12.9" customHeight="1">
      <c r="A5" s="37" t="s">
        <v>21</v>
      </c>
      <c r="B5" s="33"/>
      <c r="C5" s="33"/>
      <c r="D5" s="33" t="e">
        <f>Recap!#REF!</f>
        <v>#REF!</v>
      </c>
      <c r="E5" s="68"/>
      <c r="F5" s="68"/>
      <c r="G5" s="68"/>
      <c r="H5" s="68"/>
      <c r="I5" s="68"/>
      <c r="J5" s="72" t="e">
        <f>Recap!#REF!</f>
        <v>#REF!</v>
      </c>
      <c r="K5" s="187" t="e">
        <f>Recap!#REF!</f>
        <v>#REF!</v>
      </c>
      <c r="L5" s="669" t="e">
        <f>Recap!#REF!</f>
        <v>#REF!</v>
      </c>
      <c r="M5" s="669"/>
    </row>
    <row r="6" spans="1:256" s="97" customFormat="1" ht="6" customHeight="1">
      <c r="A6" s="127"/>
      <c r="B6" s="127"/>
      <c r="C6" s="116"/>
      <c r="D6" s="116"/>
      <c r="E6" s="127"/>
      <c r="F6" s="127"/>
      <c r="G6" s="127"/>
      <c r="H6" s="127"/>
      <c r="I6" s="127"/>
      <c r="J6" s="188"/>
      <c r="K6" s="129"/>
      <c r="L6" s="129"/>
      <c r="M6" s="129"/>
      <c r="N6" s="189"/>
      <c r="O6" s="189"/>
      <c r="P6" s="189"/>
      <c r="Q6" s="189"/>
      <c r="R6" s="189"/>
      <c r="S6" s="189"/>
      <c r="T6" s="189"/>
      <c r="U6" s="189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6"/>
      <c r="BN6" s="116"/>
      <c r="BO6" s="116"/>
      <c r="BP6" s="116"/>
      <c r="BQ6" s="116"/>
      <c r="BR6" s="116"/>
      <c r="BS6" s="116"/>
      <c r="BT6" s="116"/>
      <c r="BU6" s="116"/>
      <c r="BV6" s="116"/>
      <c r="BW6" s="116"/>
      <c r="BX6" s="116"/>
      <c r="BY6" s="116"/>
      <c r="BZ6" s="116"/>
      <c r="CA6" s="116"/>
      <c r="CB6" s="116"/>
      <c r="CC6" s="116"/>
      <c r="CD6" s="116"/>
      <c r="CE6" s="116"/>
      <c r="CF6" s="116"/>
      <c r="CG6" s="116"/>
      <c r="CH6" s="116"/>
      <c r="CI6" s="116"/>
      <c r="CJ6" s="116"/>
      <c r="CK6" s="116"/>
      <c r="CL6" s="116"/>
      <c r="CM6" s="116"/>
      <c r="CN6" s="116"/>
      <c r="CO6" s="116"/>
      <c r="CP6" s="116"/>
      <c r="CQ6" s="116"/>
      <c r="CR6" s="116"/>
      <c r="CS6" s="116"/>
      <c r="CT6" s="116"/>
      <c r="CU6" s="116"/>
      <c r="CV6" s="116"/>
      <c r="CW6" s="116"/>
      <c r="CX6" s="116"/>
      <c r="CY6" s="116"/>
      <c r="CZ6" s="116"/>
      <c r="DA6" s="116"/>
      <c r="DB6" s="116"/>
      <c r="DC6" s="116"/>
      <c r="DD6" s="116"/>
      <c r="DE6" s="116"/>
      <c r="DF6" s="116"/>
      <c r="DG6" s="116"/>
      <c r="DH6" s="116"/>
      <c r="DI6" s="116"/>
      <c r="DJ6" s="116"/>
      <c r="DK6" s="116"/>
      <c r="DL6" s="116"/>
      <c r="DM6" s="116"/>
      <c r="DN6" s="116"/>
      <c r="DO6" s="116"/>
      <c r="DP6" s="116"/>
      <c r="DQ6" s="116"/>
      <c r="DR6" s="116"/>
      <c r="DS6" s="116"/>
      <c r="DT6" s="116"/>
      <c r="DU6" s="116"/>
      <c r="DV6" s="116"/>
      <c r="DW6" s="116"/>
      <c r="DX6" s="116"/>
      <c r="DY6" s="116"/>
      <c r="DZ6" s="116"/>
      <c r="EA6" s="116"/>
      <c r="EB6" s="116"/>
      <c r="EC6" s="116"/>
      <c r="ED6" s="116"/>
      <c r="EE6" s="116"/>
      <c r="EF6" s="116"/>
      <c r="EG6" s="116"/>
      <c r="EH6" s="116"/>
      <c r="EI6" s="116"/>
      <c r="EJ6" s="116"/>
      <c r="EK6" s="116"/>
      <c r="EL6" s="116"/>
      <c r="EM6" s="116"/>
      <c r="EN6" s="116"/>
      <c r="EO6" s="116"/>
      <c r="EP6" s="116"/>
      <c r="EQ6" s="116"/>
      <c r="ER6" s="116"/>
      <c r="ES6" s="116"/>
      <c r="ET6" s="116"/>
      <c r="EU6" s="116"/>
      <c r="EV6" s="116"/>
      <c r="EW6" s="116"/>
      <c r="EX6" s="116"/>
      <c r="EY6" s="116"/>
      <c r="EZ6" s="116"/>
      <c r="FA6" s="116"/>
      <c r="FB6" s="116"/>
      <c r="FC6" s="116"/>
      <c r="FD6" s="116"/>
      <c r="FE6" s="116"/>
      <c r="FF6" s="116"/>
      <c r="FG6" s="116"/>
      <c r="FH6" s="116"/>
      <c r="FI6" s="116"/>
      <c r="FJ6" s="116"/>
      <c r="FK6" s="116"/>
      <c r="FL6" s="116"/>
      <c r="FM6" s="116"/>
      <c r="FN6" s="116"/>
      <c r="FO6" s="116"/>
      <c r="FP6" s="116"/>
      <c r="FQ6" s="116"/>
      <c r="FR6" s="116"/>
      <c r="FS6" s="116"/>
      <c r="FT6" s="116"/>
      <c r="FU6" s="116"/>
      <c r="FV6" s="116"/>
      <c r="FW6" s="116"/>
      <c r="FX6" s="116"/>
      <c r="FY6" s="116"/>
      <c r="FZ6" s="116"/>
      <c r="GA6" s="116"/>
      <c r="GB6" s="116"/>
      <c r="GC6" s="116"/>
      <c r="GD6" s="116"/>
      <c r="GE6" s="116"/>
      <c r="GF6" s="116"/>
      <c r="GG6" s="116"/>
      <c r="GH6" s="116"/>
      <c r="GI6" s="116"/>
      <c r="GJ6" s="116"/>
      <c r="GK6" s="116"/>
      <c r="GL6" s="116"/>
      <c r="GM6" s="116"/>
      <c r="GN6" s="116"/>
      <c r="GO6" s="116"/>
      <c r="GP6" s="116"/>
      <c r="GQ6" s="116"/>
      <c r="GR6" s="116"/>
      <c r="GS6" s="116"/>
      <c r="GT6" s="116"/>
      <c r="GU6" s="116"/>
      <c r="GV6" s="116"/>
      <c r="GW6" s="116"/>
      <c r="GX6" s="116"/>
      <c r="GY6" s="116"/>
      <c r="GZ6" s="116"/>
      <c r="HA6" s="116"/>
      <c r="HB6" s="116"/>
      <c r="HC6" s="116"/>
      <c r="HD6" s="116"/>
      <c r="HE6" s="116"/>
      <c r="HF6" s="116"/>
      <c r="HG6" s="116"/>
      <c r="HH6" s="116"/>
      <c r="HI6" s="116"/>
      <c r="HJ6" s="116"/>
      <c r="HK6" s="116"/>
      <c r="HL6" s="116"/>
      <c r="HM6" s="116"/>
      <c r="HN6" s="116"/>
      <c r="HO6" s="116"/>
      <c r="HP6" s="116"/>
      <c r="HQ6" s="116"/>
      <c r="HR6" s="116"/>
      <c r="HS6" s="116"/>
      <c r="HT6" s="116"/>
      <c r="HU6" s="116"/>
      <c r="HV6" s="116"/>
      <c r="HW6" s="116"/>
      <c r="HX6" s="116"/>
      <c r="HY6" s="116"/>
      <c r="HZ6" s="116"/>
      <c r="IA6" s="116"/>
      <c r="IB6" s="116"/>
      <c r="IC6" s="116"/>
      <c r="ID6" s="116"/>
      <c r="IE6" s="116"/>
      <c r="IF6" s="116"/>
      <c r="IG6" s="116"/>
      <c r="IH6" s="116"/>
      <c r="II6" s="116"/>
      <c r="IJ6" s="116"/>
      <c r="IK6" s="116"/>
      <c r="IL6" s="116"/>
      <c r="IM6" s="116"/>
      <c r="IN6" s="116"/>
      <c r="IO6" s="116"/>
      <c r="IP6" s="116"/>
      <c r="IQ6" s="116"/>
      <c r="IR6" s="116"/>
      <c r="IS6" s="116"/>
      <c r="IT6" s="116"/>
      <c r="IU6" s="116"/>
      <c r="IV6" s="116"/>
    </row>
    <row r="7" spans="1:256" s="97" customFormat="1" ht="15" customHeight="1">
      <c r="A7" s="656" t="s">
        <v>2</v>
      </c>
      <c r="B7" s="658" t="s">
        <v>10</v>
      </c>
      <c r="C7" s="659"/>
      <c r="D7" s="660"/>
      <c r="E7" s="661" t="s">
        <v>18</v>
      </c>
      <c r="F7" s="190"/>
      <c r="G7" s="190"/>
      <c r="H7" s="190"/>
      <c r="I7" s="190"/>
      <c r="J7" s="670" t="s">
        <v>11</v>
      </c>
      <c r="K7" s="671"/>
      <c r="L7" s="661" t="s">
        <v>12</v>
      </c>
      <c r="M7" s="674" t="s">
        <v>16</v>
      </c>
      <c r="N7" s="189"/>
      <c r="O7" s="189"/>
      <c r="P7" s="189"/>
      <c r="Q7" s="189"/>
      <c r="R7" s="189"/>
      <c r="S7" s="189"/>
      <c r="T7" s="189"/>
      <c r="U7" s="189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0"/>
      <c r="BP7" s="130"/>
      <c r="BQ7" s="130"/>
      <c r="BR7" s="130"/>
      <c r="BS7" s="130"/>
      <c r="BT7" s="130"/>
      <c r="BU7" s="130"/>
      <c r="BV7" s="130"/>
      <c r="BW7" s="130"/>
      <c r="BX7" s="130"/>
      <c r="BY7" s="130"/>
      <c r="BZ7" s="130"/>
      <c r="CA7" s="130"/>
      <c r="CB7" s="130"/>
      <c r="CC7" s="130"/>
      <c r="CD7" s="130"/>
      <c r="CE7" s="130"/>
      <c r="CF7" s="130"/>
      <c r="CG7" s="130"/>
      <c r="CH7" s="130"/>
      <c r="CI7" s="130"/>
      <c r="CJ7" s="130"/>
      <c r="CK7" s="130"/>
      <c r="CL7" s="130"/>
      <c r="CM7" s="130"/>
      <c r="CN7" s="130"/>
      <c r="CO7" s="130"/>
      <c r="CP7" s="130"/>
      <c r="CQ7" s="130"/>
      <c r="CR7" s="130"/>
      <c r="CS7" s="130"/>
      <c r="CT7" s="130"/>
      <c r="CU7" s="130"/>
      <c r="CV7" s="130"/>
      <c r="CW7" s="130"/>
      <c r="CX7" s="130"/>
      <c r="CY7" s="130"/>
      <c r="CZ7" s="130"/>
      <c r="DA7" s="130"/>
      <c r="DB7" s="130"/>
      <c r="DC7" s="130"/>
      <c r="DD7" s="130"/>
      <c r="DE7" s="130"/>
      <c r="DF7" s="130"/>
      <c r="DG7" s="130"/>
      <c r="DH7" s="130"/>
      <c r="DI7" s="130"/>
      <c r="DJ7" s="130"/>
      <c r="DK7" s="130"/>
      <c r="DL7" s="130"/>
      <c r="DM7" s="130"/>
      <c r="DN7" s="130"/>
      <c r="DO7" s="130"/>
      <c r="DP7" s="130"/>
      <c r="DQ7" s="130"/>
      <c r="DR7" s="130"/>
      <c r="DS7" s="130"/>
      <c r="DT7" s="130"/>
      <c r="DU7" s="130"/>
      <c r="DV7" s="130"/>
      <c r="DW7" s="130"/>
      <c r="DX7" s="130"/>
      <c r="DY7" s="130"/>
      <c r="DZ7" s="130"/>
      <c r="EA7" s="130"/>
      <c r="EB7" s="130"/>
      <c r="EC7" s="130"/>
      <c r="ED7" s="130"/>
      <c r="EE7" s="130"/>
      <c r="EF7" s="130"/>
      <c r="EG7" s="130"/>
      <c r="EH7" s="130"/>
      <c r="EI7" s="130"/>
      <c r="EJ7" s="130"/>
      <c r="EK7" s="130"/>
      <c r="EL7" s="130"/>
      <c r="EM7" s="130"/>
      <c r="EN7" s="130"/>
      <c r="EO7" s="130"/>
      <c r="EP7" s="130"/>
      <c r="EQ7" s="130"/>
      <c r="ER7" s="130"/>
      <c r="ES7" s="130"/>
      <c r="ET7" s="130"/>
      <c r="EU7" s="130"/>
      <c r="EV7" s="130"/>
      <c r="EW7" s="130"/>
      <c r="EX7" s="130"/>
      <c r="EY7" s="130"/>
      <c r="EZ7" s="130"/>
      <c r="FA7" s="130"/>
      <c r="FB7" s="130"/>
      <c r="FC7" s="130"/>
      <c r="FD7" s="130"/>
      <c r="FE7" s="130"/>
      <c r="FF7" s="130"/>
      <c r="FG7" s="130"/>
      <c r="FH7" s="130"/>
      <c r="FI7" s="130"/>
      <c r="FJ7" s="130"/>
      <c r="FK7" s="130"/>
      <c r="FL7" s="130"/>
      <c r="FM7" s="130"/>
      <c r="FN7" s="130"/>
      <c r="FO7" s="130"/>
      <c r="FP7" s="130"/>
      <c r="FQ7" s="130"/>
      <c r="FR7" s="130"/>
      <c r="FS7" s="130"/>
      <c r="FT7" s="130"/>
      <c r="FU7" s="130"/>
      <c r="FV7" s="130"/>
      <c r="FW7" s="130"/>
      <c r="FX7" s="130"/>
      <c r="FY7" s="130"/>
      <c r="FZ7" s="130"/>
      <c r="GA7" s="130"/>
      <c r="GB7" s="130"/>
      <c r="GC7" s="130"/>
      <c r="GD7" s="130"/>
      <c r="GE7" s="130"/>
      <c r="GF7" s="130"/>
      <c r="GG7" s="130"/>
      <c r="GH7" s="130"/>
      <c r="GI7" s="130"/>
      <c r="GJ7" s="130"/>
      <c r="GK7" s="130"/>
      <c r="GL7" s="130"/>
      <c r="GM7" s="130"/>
      <c r="GN7" s="130"/>
      <c r="GO7" s="130"/>
      <c r="GP7" s="130"/>
      <c r="GQ7" s="130"/>
      <c r="GR7" s="130"/>
      <c r="GS7" s="130"/>
      <c r="GT7" s="130"/>
      <c r="GU7" s="130"/>
      <c r="GV7" s="130"/>
      <c r="GW7" s="130"/>
      <c r="GX7" s="130"/>
      <c r="GY7" s="130"/>
      <c r="GZ7" s="130"/>
      <c r="HA7" s="130"/>
      <c r="HB7" s="130"/>
      <c r="HC7" s="130"/>
      <c r="HD7" s="130"/>
      <c r="HE7" s="130"/>
      <c r="HF7" s="130"/>
      <c r="HG7" s="130"/>
      <c r="HH7" s="130"/>
      <c r="HI7" s="130"/>
      <c r="HJ7" s="130"/>
      <c r="HK7" s="130"/>
      <c r="HL7" s="130"/>
      <c r="HM7" s="130"/>
      <c r="HN7" s="130"/>
      <c r="HO7" s="130"/>
      <c r="HP7" s="130"/>
      <c r="HQ7" s="130"/>
      <c r="HR7" s="130"/>
      <c r="HS7" s="130"/>
      <c r="HT7" s="130"/>
      <c r="HU7" s="130"/>
      <c r="HV7" s="130"/>
      <c r="HW7" s="130"/>
      <c r="HX7" s="130"/>
      <c r="HY7" s="130"/>
      <c r="HZ7" s="130"/>
      <c r="IA7" s="130"/>
      <c r="IB7" s="130"/>
      <c r="IC7" s="130"/>
      <c r="ID7" s="130"/>
      <c r="IE7" s="130"/>
      <c r="IF7" s="130"/>
      <c r="IG7" s="130"/>
      <c r="IH7" s="130"/>
      <c r="II7" s="130"/>
      <c r="IJ7" s="130"/>
      <c r="IK7" s="130"/>
      <c r="IL7" s="130"/>
      <c r="IM7" s="130"/>
      <c r="IN7" s="130"/>
      <c r="IO7" s="130"/>
      <c r="IP7" s="130"/>
      <c r="IQ7" s="130"/>
      <c r="IR7" s="130"/>
      <c r="IS7" s="130"/>
      <c r="IT7" s="130"/>
      <c r="IU7" s="130"/>
      <c r="IV7" s="130"/>
    </row>
    <row r="8" spans="1:256" s="97" customFormat="1" ht="15" customHeight="1">
      <c r="A8" s="657"/>
      <c r="B8" s="663" t="s">
        <v>13</v>
      </c>
      <c r="C8" s="664"/>
      <c r="D8" s="665"/>
      <c r="E8" s="662"/>
      <c r="F8" s="191"/>
      <c r="G8" s="191"/>
      <c r="H8" s="191"/>
      <c r="I8" s="191"/>
      <c r="J8" s="672"/>
      <c r="K8" s="673"/>
      <c r="L8" s="662"/>
      <c r="M8" s="675"/>
      <c r="N8" s="189"/>
      <c r="O8" s="189"/>
      <c r="P8" s="189"/>
      <c r="Q8" s="189"/>
      <c r="R8" s="189"/>
      <c r="S8" s="189"/>
      <c r="T8" s="189"/>
      <c r="U8" s="189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0"/>
      <c r="BP8" s="130"/>
      <c r="BQ8" s="130"/>
      <c r="BR8" s="130"/>
      <c r="BS8" s="130"/>
      <c r="BT8" s="130"/>
      <c r="BU8" s="130"/>
      <c r="BV8" s="130"/>
      <c r="BW8" s="130"/>
      <c r="BX8" s="130"/>
      <c r="BY8" s="130"/>
      <c r="BZ8" s="130"/>
      <c r="CA8" s="130"/>
      <c r="CB8" s="130"/>
      <c r="CC8" s="130"/>
      <c r="CD8" s="130"/>
      <c r="CE8" s="130"/>
      <c r="CF8" s="130"/>
      <c r="CG8" s="130"/>
      <c r="CH8" s="130"/>
      <c r="CI8" s="130"/>
      <c r="CJ8" s="130"/>
      <c r="CK8" s="130"/>
      <c r="CL8" s="130"/>
      <c r="CM8" s="130"/>
      <c r="CN8" s="130"/>
      <c r="CO8" s="130"/>
      <c r="CP8" s="130"/>
      <c r="CQ8" s="130"/>
      <c r="CR8" s="130"/>
      <c r="CS8" s="130"/>
      <c r="CT8" s="130"/>
      <c r="CU8" s="130"/>
      <c r="CV8" s="130"/>
      <c r="CW8" s="130"/>
      <c r="CX8" s="130"/>
      <c r="CY8" s="130"/>
      <c r="CZ8" s="130"/>
      <c r="DA8" s="130"/>
      <c r="DB8" s="130"/>
      <c r="DC8" s="130"/>
      <c r="DD8" s="130"/>
      <c r="DE8" s="130"/>
      <c r="DF8" s="130"/>
      <c r="DG8" s="130"/>
      <c r="DH8" s="130"/>
      <c r="DI8" s="130"/>
      <c r="DJ8" s="130"/>
      <c r="DK8" s="130"/>
      <c r="DL8" s="130"/>
      <c r="DM8" s="130"/>
      <c r="DN8" s="130"/>
      <c r="DO8" s="130"/>
      <c r="DP8" s="130"/>
      <c r="DQ8" s="130"/>
      <c r="DR8" s="130"/>
      <c r="DS8" s="130"/>
      <c r="DT8" s="130"/>
      <c r="DU8" s="130"/>
      <c r="DV8" s="130"/>
      <c r="DW8" s="130"/>
      <c r="DX8" s="130"/>
      <c r="DY8" s="130"/>
      <c r="DZ8" s="130"/>
      <c r="EA8" s="130"/>
      <c r="EB8" s="130"/>
      <c r="EC8" s="130"/>
      <c r="ED8" s="130"/>
      <c r="EE8" s="130"/>
      <c r="EF8" s="130"/>
      <c r="EG8" s="130"/>
      <c r="EH8" s="130"/>
      <c r="EI8" s="130"/>
      <c r="EJ8" s="130"/>
      <c r="EK8" s="130"/>
      <c r="EL8" s="130"/>
      <c r="EM8" s="130"/>
      <c r="EN8" s="130"/>
      <c r="EO8" s="130"/>
      <c r="EP8" s="130"/>
      <c r="EQ8" s="130"/>
      <c r="ER8" s="130"/>
      <c r="ES8" s="130"/>
      <c r="ET8" s="130"/>
      <c r="EU8" s="130"/>
      <c r="EV8" s="130"/>
      <c r="EW8" s="130"/>
      <c r="EX8" s="130"/>
      <c r="EY8" s="130"/>
      <c r="EZ8" s="130"/>
      <c r="FA8" s="130"/>
      <c r="FB8" s="130"/>
      <c r="FC8" s="130"/>
      <c r="FD8" s="130"/>
      <c r="FE8" s="130"/>
      <c r="FF8" s="130"/>
      <c r="FG8" s="130"/>
      <c r="FH8" s="130"/>
      <c r="FI8" s="130"/>
      <c r="FJ8" s="130"/>
      <c r="FK8" s="130"/>
      <c r="FL8" s="130"/>
      <c r="FM8" s="130"/>
      <c r="FN8" s="130"/>
      <c r="FO8" s="130"/>
      <c r="FP8" s="130"/>
      <c r="FQ8" s="130"/>
      <c r="FR8" s="130"/>
      <c r="FS8" s="130"/>
      <c r="FT8" s="130"/>
      <c r="FU8" s="130"/>
      <c r="FV8" s="130"/>
      <c r="FW8" s="130"/>
      <c r="FX8" s="130"/>
      <c r="FY8" s="130"/>
      <c r="FZ8" s="130"/>
      <c r="GA8" s="130"/>
      <c r="GB8" s="130"/>
      <c r="GC8" s="130"/>
      <c r="GD8" s="130"/>
      <c r="GE8" s="130"/>
      <c r="GF8" s="130"/>
      <c r="GG8" s="130"/>
      <c r="GH8" s="130"/>
      <c r="GI8" s="130"/>
      <c r="GJ8" s="130"/>
      <c r="GK8" s="130"/>
      <c r="GL8" s="130"/>
      <c r="GM8" s="130"/>
      <c r="GN8" s="130"/>
      <c r="GO8" s="130"/>
      <c r="GP8" s="130"/>
      <c r="GQ8" s="130"/>
      <c r="GR8" s="130"/>
      <c r="GS8" s="130"/>
      <c r="GT8" s="130"/>
      <c r="GU8" s="130"/>
      <c r="GV8" s="130"/>
      <c r="GW8" s="130"/>
      <c r="GX8" s="130"/>
      <c r="GY8" s="130"/>
      <c r="GZ8" s="130"/>
      <c r="HA8" s="130"/>
      <c r="HB8" s="130"/>
      <c r="HC8" s="130"/>
      <c r="HD8" s="130"/>
      <c r="HE8" s="130"/>
      <c r="HF8" s="130"/>
      <c r="HG8" s="130"/>
      <c r="HH8" s="130"/>
      <c r="HI8" s="130"/>
      <c r="HJ8" s="130"/>
      <c r="HK8" s="130"/>
      <c r="HL8" s="130"/>
      <c r="HM8" s="130"/>
      <c r="HN8" s="130"/>
      <c r="HO8" s="130"/>
      <c r="HP8" s="130"/>
      <c r="HQ8" s="130"/>
      <c r="HR8" s="130"/>
      <c r="HS8" s="130"/>
      <c r="HT8" s="130"/>
      <c r="HU8" s="130"/>
      <c r="HV8" s="130"/>
      <c r="HW8" s="130"/>
      <c r="HX8" s="130"/>
      <c r="HY8" s="130"/>
      <c r="HZ8" s="130"/>
      <c r="IA8" s="130"/>
      <c r="IB8" s="130"/>
      <c r="IC8" s="130"/>
      <c r="ID8" s="130"/>
      <c r="IE8" s="130"/>
      <c r="IF8" s="130"/>
      <c r="IG8" s="130"/>
      <c r="IH8" s="130"/>
      <c r="II8" s="130"/>
      <c r="IJ8" s="130"/>
      <c r="IK8" s="130"/>
      <c r="IL8" s="130"/>
      <c r="IM8" s="130"/>
      <c r="IN8" s="130"/>
      <c r="IO8" s="130"/>
      <c r="IP8" s="130"/>
      <c r="IQ8" s="130"/>
      <c r="IR8" s="130"/>
      <c r="IS8" s="130"/>
      <c r="IT8" s="130"/>
      <c r="IU8" s="130"/>
      <c r="IV8" s="130"/>
    </row>
    <row r="9" spans="1:256" s="97" customFormat="1" ht="25.2" customHeight="1">
      <c r="A9" s="666" t="s">
        <v>14</v>
      </c>
      <c r="B9" s="667"/>
      <c r="C9" s="667"/>
      <c r="D9" s="667"/>
      <c r="E9" s="667"/>
      <c r="F9" s="667"/>
      <c r="G9" s="667"/>
      <c r="H9" s="667"/>
      <c r="I9" s="667"/>
      <c r="J9" s="667"/>
      <c r="K9" s="667"/>
      <c r="L9" s="667"/>
      <c r="M9" s="668"/>
      <c r="N9" s="189"/>
      <c r="O9" s="189"/>
      <c r="P9" s="189"/>
      <c r="Q9" s="189"/>
      <c r="R9" s="189"/>
      <c r="S9" s="189"/>
      <c r="T9" s="189"/>
      <c r="U9" s="189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130"/>
      <c r="BK9" s="130"/>
      <c r="BL9" s="130"/>
      <c r="BM9" s="130"/>
      <c r="BN9" s="130"/>
      <c r="BO9" s="130"/>
      <c r="BP9" s="130"/>
      <c r="BQ9" s="130"/>
      <c r="BR9" s="130"/>
      <c r="BS9" s="130"/>
      <c r="BT9" s="130"/>
      <c r="BU9" s="130"/>
      <c r="BV9" s="130"/>
      <c r="BW9" s="130"/>
      <c r="BX9" s="130"/>
      <c r="BY9" s="130"/>
      <c r="BZ9" s="130"/>
      <c r="CA9" s="130"/>
      <c r="CB9" s="130"/>
      <c r="CC9" s="130"/>
      <c r="CD9" s="130"/>
      <c r="CE9" s="130"/>
      <c r="CF9" s="130"/>
      <c r="CG9" s="130"/>
      <c r="CH9" s="130"/>
      <c r="CI9" s="130"/>
      <c r="CJ9" s="130"/>
      <c r="CK9" s="130"/>
      <c r="CL9" s="130"/>
      <c r="CM9" s="130"/>
      <c r="CN9" s="130"/>
      <c r="CO9" s="130"/>
      <c r="CP9" s="130"/>
      <c r="CQ9" s="130"/>
      <c r="CR9" s="130"/>
      <c r="CS9" s="130"/>
      <c r="CT9" s="130"/>
      <c r="CU9" s="130"/>
      <c r="CV9" s="130"/>
      <c r="CW9" s="130"/>
      <c r="CX9" s="130"/>
      <c r="CY9" s="130"/>
      <c r="CZ9" s="130"/>
      <c r="DA9" s="130"/>
      <c r="DB9" s="130"/>
      <c r="DC9" s="130"/>
      <c r="DD9" s="130"/>
      <c r="DE9" s="130"/>
      <c r="DF9" s="130"/>
      <c r="DG9" s="130"/>
      <c r="DH9" s="130"/>
      <c r="DI9" s="130"/>
      <c r="DJ9" s="130"/>
      <c r="DK9" s="130"/>
      <c r="DL9" s="130"/>
      <c r="DM9" s="130"/>
      <c r="DN9" s="130"/>
      <c r="DO9" s="130"/>
      <c r="DP9" s="130"/>
      <c r="DQ9" s="130"/>
      <c r="DR9" s="130"/>
      <c r="DS9" s="130"/>
      <c r="DT9" s="130"/>
      <c r="DU9" s="130"/>
      <c r="DV9" s="130"/>
      <c r="DW9" s="130"/>
      <c r="DX9" s="130"/>
      <c r="DY9" s="130"/>
      <c r="DZ9" s="130"/>
      <c r="EA9" s="130"/>
      <c r="EB9" s="130"/>
      <c r="EC9" s="130"/>
      <c r="ED9" s="130"/>
      <c r="EE9" s="130"/>
      <c r="EF9" s="130"/>
      <c r="EG9" s="130"/>
      <c r="EH9" s="130"/>
      <c r="EI9" s="130"/>
      <c r="EJ9" s="130"/>
      <c r="EK9" s="130"/>
      <c r="EL9" s="130"/>
      <c r="EM9" s="130"/>
      <c r="EN9" s="130"/>
      <c r="EO9" s="130"/>
      <c r="EP9" s="130"/>
      <c r="EQ9" s="130"/>
      <c r="ER9" s="130"/>
      <c r="ES9" s="130"/>
      <c r="ET9" s="130"/>
      <c r="EU9" s="130"/>
      <c r="EV9" s="130"/>
      <c r="EW9" s="130"/>
      <c r="EX9" s="130"/>
      <c r="EY9" s="130"/>
      <c r="EZ9" s="130"/>
      <c r="FA9" s="130"/>
      <c r="FB9" s="130"/>
      <c r="FC9" s="130"/>
      <c r="FD9" s="130"/>
      <c r="FE9" s="130"/>
      <c r="FF9" s="130"/>
      <c r="FG9" s="130"/>
      <c r="FH9" s="130"/>
      <c r="FI9" s="130"/>
      <c r="FJ9" s="130"/>
      <c r="FK9" s="130"/>
      <c r="FL9" s="130"/>
      <c r="FM9" s="130"/>
      <c r="FN9" s="130"/>
      <c r="FO9" s="130"/>
      <c r="FP9" s="130"/>
      <c r="FQ9" s="130"/>
      <c r="FR9" s="130"/>
      <c r="FS9" s="130"/>
      <c r="FT9" s="130"/>
      <c r="FU9" s="130"/>
      <c r="FV9" s="130"/>
      <c r="FW9" s="130"/>
      <c r="FX9" s="130"/>
      <c r="FY9" s="130"/>
      <c r="FZ9" s="130"/>
      <c r="GA9" s="130"/>
      <c r="GB9" s="130"/>
      <c r="GC9" s="130"/>
      <c r="GD9" s="130"/>
      <c r="GE9" s="130"/>
      <c r="GF9" s="130"/>
      <c r="GG9" s="130"/>
      <c r="GH9" s="130"/>
      <c r="GI9" s="130"/>
      <c r="GJ9" s="130"/>
      <c r="GK9" s="130"/>
      <c r="GL9" s="130"/>
      <c r="GM9" s="130"/>
      <c r="GN9" s="130"/>
      <c r="GO9" s="130"/>
      <c r="GP9" s="130"/>
      <c r="GQ9" s="130"/>
      <c r="GR9" s="130"/>
      <c r="GS9" s="130"/>
      <c r="GT9" s="130"/>
      <c r="GU9" s="130"/>
      <c r="GV9" s="130"/>
      <c r="GW9" s="130"/>
      <c r="GX9" s="130"/>
      <c r="GY9" s="130"/>
      <c r="GZ9" s="130"/>
      <c r="HA9" s="130"/>
      <c r="HB9" s="130"/>
      <c r="HC9" s="130"/>
      <c r="HD9" s="130"/>
      <c r="HE9" s="130"/>
      <c r="HF9" s="130"/>
      <c r="HG9" s="130"/>
      <c r="HH9" s="130"/>
      <c r="HI9" s="130"/>
      <c r="HJ9" s="130"/>
      <c r="HK9" s="130"/>
      <c r="HL9" s="130"/>
      <c r="HM9" s="130"/>
      <c r="HN9" s="130"/>
      <c r="HO9" s="130"/>
      <c r="HP9" s="130"/>
      <c r="HQ9" s="130"/>
      <c r="HR9" s="130"/>
      <c r="HS9" s="130"/>
      <c r="HT9" s="130"/>
      <c r="HU9" s="130"/>
      <c r="HV9" s="130"/>
      <c r="HW9" s="130"/>
      <c r="HX9" s="130"/>
      <c r="HY9" s="130"/>
      <c r="HZ9" s="130"/>
      <c r="IA9" s="130"/>
      <c r="IB9" s="130"/>
      <c r="IC9" s="130"/>
      <c r="ID9" s="130"/>
      <c r="IE9" s="130"/>
      <c r="IF9" s="130"/>
      <c r="IG9" s="130"/>
      <c r="IH9" s="130"/>
      <c r="II9" s="130"/>
      <c r="IJ9" s="130"/>
      <c r="IK9" s="130"/>
      <c r="IL9" s="130"/>
      <c r="IM9" s="130"/>
      <c r="IN9" s="130"/>
      <c r="IO9" s="130"/>
      <c r="IP9" s="130"/>
      <c r="IQ9" s="130"/>
      <c r="IR9" s="130"/>
      <c r="IS9" s="130"/>
      <c r="IT9" s="130"/>
      <c r="IU9" s="130"/>
      <c r="IV9" s="130"/>
    </row>
    <row r="10" spans="1:256" s="97" customFormat="1" ht="20.100000000000001" customHeight="1">
      <c r="A10" s="192" t="s">
        <v>7</v>
      </c>
      <c r="B10" s="193" t="s">
        <v>34</v>
      </c>
      <c r="C10" s="194"/>
      <c r="D10" s="195"/>
      <c r="E10" s="196"/>
      <c r="F10" s="197"/>
      <c r="G10" s="197"/>
      <c r="H10" s="197"/>
      <c r="I10" s="197"/>
      <c r="J10" s="198"/>
      <c r="K10" s="196"/>
      <c r="L10" s="196"/>
      <c r="M10" s="199"/>
      <c r="N10" s="189"/>
      <c r="O10" s="189"/>
      <c r="P10" s="189"/>
      <c r="Q10" s="189"/>
      <c r="R10" s="189"/>
      <c r="S10" s="189"/>
      <c r="T10" s="189"/>
      <c r="U10" s="189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  <c r="BM10" s="116"/>
      <c r="BN10" s="116"/>
      <c r="BO10" s="116"/>
      <c r="BP10" s="116"/>
      <c r="BQ10" s="116"/>
      <c r="BR10" s="116"/>
      <c r="BS10" s="116"/>
      <c r="BT10" s="116"/>
      <c r="BU10" s="116"/>
      <c r="BV10" s="116"/>
      <c r="BW10" s="116"/>
      <c r="BX10" s="116"/>
      <c r="BY10" s="116"/>
      <c r="BZ10" s="116"/>
      <c r="CA10" s="116"/>
      <c r="CB10" s="116"/>
      <c r="CC10" s="116"/>
      <c r="CD10" s="116"/>
      <c r="CE10" s="116"/>
      <c r="CF10" s="116"/>
      <c r="CG10" s="116"/>
      <c r="CH10" s="116"/>
      <c r="CI10" s="116"/>
      <c r="CJ10" s="116"/>
      <c r="CK10" s="116"/>
      <c r="CL10" s="116"/>
      <c r="CM10" s="116"/>
      <c r="CN10" s="116"/>
      <c r="CO10" s="116"/>
      <c r="CP10" s="116"/>
      <c r="CQ10" s="116"/>
      <c r="CR10" s="116"/>
      <c r="CS10" s="116"/>
      <c r="CT10" s="116"/>
      <c r="CU10" s="116"/>
      <c r="CV10" s="116"/>
      <c r="CW10" s="116"/>
      <c r="CX10" s="116"/>
      <c r="CY10" s="116"/>
      <c r="CZ10" s="116"/>
      <c r="DA10" s="116"/>
      <c r="DB10" s="116"/>
      <c r="DC10" s="116"/>
      <c r="DD10" s="116"/>
      <c r="DE10" s="116"/>
      <c r="DF10" s="116"/>
      <c r="DG10" s="116"/>
      <c r="DH10" s="116"/>
      <c r="DI10" s="116"/>
      <c r="DJ10" s="116"/>
      <c r="DK10" s="116"/>
      <c r="DL10" s="116"/>
      <c r="DM10" s="116"/>
      <c r="DN10" s="116"/>
      <c r="DO10" s="116"/>
      <c r="DP10" s="116"/>
      <c r="DQ10" s="116"/>
      <c r="DR10" s="116"/>
      <c r="DS10" s="116"/>
      <c r="DT10" s="116"/>
      <c r="DU10" s="116"/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116"/>
      <c r="FK10" s="116"/>
      <c r="FL10" s="116"/>
      <c r="FM10" s="116"/>
      <c r="FN10" s="116"/>
      <c r="FO10" s="116"/>
      <c r="FP10" s="116"/>
      <c r="FQ10" s="116"/>
      <c r="FR10" s="116"/>
      <c r="FS10" s="116"/>
      <c r="FT10" s="116"/>
      <c r="FU10" s="116"/>
      <c r="FV10" s="116"/>
      <c r="FW10" s="116"/>
      <c r="FX10" s="116"/>
      <c r="FY10" s="116"/>
      <c r="FZ10" s="116"/>
      <c r="GA10" s="116"/>
      <c r="GB10" s="116"/>
      <c r="GC10" s="116"/>
      <c r="GD10" s="116"/>
      <c r="GE10" s="116"/>
      <c r="GF10" s="116"/>
      <c r="GG10" s="116"/>
      <c r="GH10" s="116"/>
      <c r="GI10" s="116"/>
      <c r="GJ10" s="116"/>
      <c r="GK10" s="116"/>
      <c r="GL10" s="116"/>
      <c r="GM10" s="116"/>
      <c r="GN10" s="116"/>
      <c r="GO10" s="116"/>
      <c r="GP10" s="116"/>
      <c r="GQ10" s="116"/>
      <c r="GR10" s="116"/>
      <c r="GS10" s="116"/>
      <c r="GT10" s="116"/>
      <c r="GU10" s="116"/>
      <c r="GV10" s="116"/>
      <c r="GW10" s="116"/>
      <c r="GX10" s="116"/>
      <c r="GY10" s="116"/>
      <c r="GZ10" s="116"/>
      <c r="HA10" s="116"/>
      <c r="HB10" s="116"/>
      <c r="HC10" s="116"/>
      <c r="HD10" s="116"/>
      <c r="HE10" s="116"/>
      <c r="HF10" s="116"/>
      <c r="HG10" s="116"/>
      <c r="HH10" s="116"/>
      <c r="HI10" s="116"/>
      <c r="HJ10" s="116"/>
      <c r="HK10" s="116"/>
      <c r="HL10" s="116"/>
      <c r="HM10" s="116"/>
      <c r="HN10" s="116"/>
      <c r="HO10" s="116"/>
      <c r="HP10" s="116"/>
      <c r="HQ10" s="116"/>
      <c r="HR10" s="116"/>
      <c r="HS10" s="116"/>
      <c r="HT10" s="116"/>
      <c r="HU10" s="116"/>
      <c r="HV10" s="116"/>
      <c r="HW10" s="116"/>
      <c r="HX10" s="116"/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</row>
    <row r="11" spans="1:256" s="97" customFormat="1" ht="6" customHeight="1">
      <c r="A11" s="98"/>
      <c r="B11" s="172"/>
      <c r="C11" s="101"/>
      <c r="D11" s="155"/>
      <c r="E11" s="102"/>
      <c r="F11" s="200"/>
      <c r="G11" s="200"/>
      <c r="H11" s="200"/>
      <c r="I11" s="200"/>
      <c r="J11" s="201"/>
      <c r="K11" s="102"/>
      <c r="L11" s="102"/>
      <c r="M11" s="157"/>
      <c r="N11" s="202"/>
      <c r="O11" s="202"/>
      <c r="P11" s="202"/>
      <c r="Q11" s="202"/>
      <c r="R11" s="202"/>
      <c r="S11" s="202"/>
      <c r="T11" s="202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  <c r="BM11" s="106"/>
      <c r="BN11" s="106"/>
      <c r="BO11" s="106"/>
      <c r="BP11" s="106"/>
      <c r="BQ11" s="106"/>
      <c r="BR11" s="106"/>
      <c r="BS11" s="106"/>
      <c r="BT11" s="106"/>
      <c r="BU11" s="106"/>
      <c r="BV11" s="106"/>
      <c r="BW11" s="106"/>
      <c r="BX11" s="106"/>
      <c r="BY11" s="106"/>
      <c r="BZ11" s="106"/>
      <c r="CA11" s="106"/>
      <c r="CB11" s="106"/>
      <c r="CC11" s="106"/>
      <c r="CD11" s="106"/>
      <c r="CE11" s="106"/>
      <c r="CF11" s="106"/>
      <c r="CG11" s="106"/>
      <c r="CH11" s="106"/>
      <c r="CI11" s="106"/>
      <c r="CJ11" s="106"/>
      <c r="CK11" s="106"/>
      <c r="CL11" s="106"/>
      <c r="CM11" s="106"/>
      <c r="CN11" s="106"/>
      <c r="CO11" s="106"/>
      <c r="CP11" s="106"/>
      <c r="CQ11" s="106"/>
      <c r="CR11" s="106"/>
      <c r="CS11" s="106"/>
      <c r="CT11" s="106"/>
      <c r="CU11" s="106"/>
      <c r="CV11" s="106"/>
      <c r="CW11" s="106"/>
      <c r="CX11" s="106"/>
      <c r="CY11" s="106"/>
      <c r="CZ11" s="106"/>
      <c r="DA11" s="106"/>
      <c r="DB11" s="106"/>
      <c r="DC11" s="106"/>
      <c r="DD11" s="106"/>
      <c r="DE11" s="106"/>
      <c r="DF11" s="106"/>
      <c r="DG11" s="106"/>
      <c r="DH11" s="106"/>
      <c r="DI11" s="106"/>
      <c r="DJ11" s="106"/>
      <c r="DK11" s="106"/>
      <c r="DL11" s="106"/>
      <c r="DM11" s="106"/>
      <c r="DN11" s="106"/>
      <c r="DO11" s="106"/>
      <c r="DP11" s="106"/>
      <c r="DQ11" s="106"/>
      <c r="DR11" s="106"/>
      <c r="DS11" s="106"/>
      <c r="DT11" s="106"/>
      <c r="DU11" s="106"/>
      <c r="DV11" s="106"/>
      <c r="DW11" s="106"/>
      <c r="DX11" s="106"/>
      <c r="DY11" s="106"/>
      <c r="DZ11" s="106"/>
      <c r="EA11" s="106"/>
      <c r="EB11" s="106"/>
      <c r="EC11" s="106"/>
      <c r="ED11" s="106"/>
      <c r="EE11" s="106"/>
      <c r="EF11" s="106"/>
      <c r="EG11" s="106"/>
      <c r="EH11" s="106"/>
      <c r="EI11" s="106"/>
      <c r="EJ11" s="106"/>
      <c r="EK11" s="106"/>
      <c r="EL11" s="106"/>
      <c r="EM11" s="106"/>
      <c r="EN11" s="106"/>
      <c r="EO11" s="106"/>
      <c r="EP11" s="106"/>
      <c r="EQ11" s="106"/>
      <c r="ER11" s="106"/>
      <c r="ES11" s="106"/>
      <c r="ET11" s="106"/>
      <c r="EU11" s="106"/>
      <c r="EV11" s="106"/>
      <c r="EW11" s="106"/>
      <c r="EX11" s="106"/>
      <c r="EY11" s="106"/>
      <c r="EZ11" s="106"/>
      <c r="FA11" s="106"/>
      <c r="FB11" s="106"/>
      <c r="FC11" s="106"/>
      <c r="FD11" s="106"/>
      <c r="FE11" s="106"/>
      <c r="FF11" s="106"/>
      <c r="FG11" s="106"/>
      <c r="FH11" s="106"/>
      <c r="FI11" s="106"/>
      <c r="FJ11" s="106"/>
      <c r="FK11" s="106"/>
      <c r="FL11" s="106"/>
      <c r="FM11" s="106"/>
      <c r="FN11" s="106"/>
      <c r="FO11" s="106"/>
      <c r="FP11" s="106"/>
      <c r="FQ11" s="106"/>
      <c r="FR11" s="106"/>
      <c r="FS11" s="106"/>
      <c r="FT11" s="106"/>
      <c r="FU11" s="106"/>
      <c r="FV11" s="106"/>
      <c r="FW11" s="106"/>
      <c r="FX11" s="106"/>
      <c r="FY11" s="106"/>
      <c r="FZ11" s="106"/>
      <c r="GA11" s="106"/>
      <c r="GB11" s="106"/>
      <c r="GC11" s="106"/>
      <c r="GD11" s="106"/>
      <c r="GE11" s="106"/>
      <c r="GF11" s="106"/>
      <c r="GG11" s="106"/>
      <c r="GH11" s="106"/>
      <c r="GI11" s="106"/>
      <c r="GJ11" s="106"/>
      <c r="GK11" s="106"/>
      <c r="GL11" s="106"/>
      <c r="GM11" s="106"/>
      <c r="GN11" s="106"/>
      <c r="GO11" s="106"/>
      <c r="GP11" s="106"/>
      <c r="GQ11" s="106"/>
      <c r="GR11" s="106"/>
      <c r="GS11" s="106"/>
      <c r="GT11" s="106"/>
      <c r="GU11" s="106"/>
      <c r="GV11" s="106"/>
      <c r="GW11" s="106"/>
      <c r="GX11" s="106"/>
      <c r="GY11" s="106"/>
      <c r="GZ11" s="106"/>
      <c r="HA11" s="106"/>
      <c r="HB11" s="106"/>
      <c r="HC11" s="106"/>
      <c r="HD11" s="106"/>
      <c r="HE11" s="106"/>
      <c r="HF11" s="106"/>
      <c r="HG11" s="106"/>
      <c r="HH11" s="106"/>
      <c r="HI11" s="106"/>
      <c r="HJ11" s="106"/>
      <c r="HK11" s="106"/>
      <c r="HL11" s="106"/>
      <c r="HM11" s="106"/>
      <c r="HN11" s="106"/>
      <c r="HO11" s="106"/>
      <c r="HP11" s="106"/>
      <c r="HQ11" s="106"/>
      <c r="HR11" s="106"/>
      <c r="HS11" s="106"/>
      <c r="HT11" s="106"/>
      <c r="HU11" s="106"/>
      <c r="HV11" s="106"/>
      <c r="HW11" s="106"/>
      <c r="HX11" s="106"/>
      <c r="HY11" s="106"/>
      <c r="HZ11" s="106"/>
      <c r="IA11" s="106"/>
      <c r="IB11" s="106"/>
      <c r="IC11" s="106"/>
      <c r="ID11" s="106"/>
      <c r="IE11" s="106"/>
      <c r="IF11" s="106"/>
      <c r="IG11" s="106"/>
      <c r="IH11" s="106"/>
      <c r="II11" s="106"/>
      <c r="IJ11" s="106"/>
      <c r="IK11" s="106"/>
      <c r="IL11" s="106"/>
      <c r="IM11" s="106"/>
      <c r="IN11" s="106"/>
      <c r="IO11" s="106"/>
      <c r="IP11" s="106"/>
      <c r="IQ11" s="106"/>
      <c r="IR11" s="106"/>
      <c r="IS11" s="106"/>
      <c r="IT11" s="106"/>
      <c r="IU11" s="106"/>
    </row>
    <row r="12" spans="1:256" s="97" customFormat="1" ht="12.9" customHeight="1">
      <c r="A12" s="145"/>
      <c r="B12" s="203" t="s">
        <v>25</v>
      </c>
      <c r="C12" s="113"/>
      <c r="D12" s="136"/>
      <c r="E12" s="114"/>
      <c r="F12" s="204"/>
      <c r="G12" s="204"/>
      <c r="H12" s="204"/>
      <c r="I12" s="204"/>
      <c r="J12" s="201"/>
      <c r="K12" s="102"/>
      <c r="L12" s="148"/>
      <c r="M12" s="90"/>
      <c r="N12" s="205"/>
      <c r="O12" s="202"/>
      <c r="P12" s="202"/>
      <c r="Q12" s="202"/>
      <c r="R12" s="202"/>
      <c r="S12" s="202"/>
      <c r="T12" s="202"/>
      <c r="U12" s="202"/>
      <c r="V12" s="202"/>
      <c r="W12" s="202"/>
    </row>
    <row r="13" spans="1:256" s="97" customFormat="1" ht="12.9" customHeight="1">
      <c r="A13" s="145">
        <v>1</v>
      </c>
      <c r="B13" s="159" t="s">
        <v>27</v>
      </c>
      <c r="C13" s="113"/>
      <c r="D13" s="136"/>
      <c r="E13" s="114" t="s">
        <v>28</v>
      </c>
      <c r="F13" s="204">
        <v>59</v>
      </c>
      <c r="G13" s="204">
        <v>43</v>
      </c>
      <c r="H13" s="204">
        <v>48</v>
      </c>
      <c r="I13" s="204">
        <v>7</v>
      </c>
      <c r="J13" s="201">
        <v>8</v>
      </c>
      <c r="K13" s="102" t="s">
        <v>17</v>
      </c>
      <c r="L13" s="148"/>
      <c r="M13" s="90">
        <f>L13*J13</f>
        <v>0</v>
      </c>
      <c r="N13" s="202"/>
      <c r="O13" s="202"/>
      <c r="P13" s="202"/>
      <c r="Q13" s="202"/>
      <c r="R13" s="202"/>
      <c r="S13" s="202"/>
      <c r="T13" s="202"/>
      <c r="U13" s="202"/>
      <c r="V13" s="202"/>
      <c r="W13" s="202"/>
    </row>
    <row r="14" spans="1:256" s="97" customFormat="1" ht="12.9" customHeight="1">
      <c r="A14" s="98"/>
      <c r="B14" s="161" t="s">
        <v>1</v>
      </c>
      <c r="C14" s="112" t="s">
        <v>40</v>
      </c>
      <c r="D14" s="136"/>
      <c r="E14" s="114"/>
      <c r="F14" s="204"/>
      <c r="G14" s="204"/>
      <c r="H14" s="204"/>
      <c r="I14" s="204"/>
      <c r="J14" s="201"/>
      <c r="K14" s="102"/>
      <c r="L14" s="156"/>
      <c r="M14" s="157"/>
      <c r="N14" s="205"/>
      <c r="O14" s="202"/>
      <c r="P14" s="202"/>
      <c r="Q14" s="202"/>
      <c r="R14" s="202"/>
      <c r="S14" s="202"/>
      <c r="T14" s="202"/>
      <c r="U14" s="202"/>
      <c r="V14" s="202"/>
      <c r="W14" s="202"/>
    </row>
    <row r="15" spans="1:256" s="106" customFormat="1" ht="12.9" customHeight="1">
      <c r="A15" s="145">
        <f>A13+1</f>
        <v>2</v>
      </c>
      <c r="B15" s="159" t="s">
        <v>26</v>
      </c>
      <c r="C15" s="113"/>
      <c r="D15" s="155"/>
      <c r="E15" s="114" t="s">
        <v>35</v>
      </c>
      <c r="F15" s="204">
        <v>95</v>
      </c>
      <c r="G15" s="204">
        <v>63</v>
      </c>
      <c r="H15" s="204">
        <v>58</v>
      </c>
      <c r="I15" s="204">
        <v>20</v>
      </c>
      <c r="J15" s="201">
        <v>120</v>
      </c>
      <c r="K15" s="102" t="s">
        <v>17</v>
      </c>
      <c r="L15" s="148"/>
      <c r="M15" s="90">
        <f>L15*J15</f>
        <v>0</v>
      </c>
      <c r="N15" s="202"/>
      <c r="O15" s="202"/>
      <c r="P15" s="202"/>
      <c r="Q15" s="202"/>
      <c r="R15" s="202"/>
      <c r="S15" s="202"/>
      <c r="T15" s="202"/>
      <c r="U15" s="202"/>
      <c r="V15" s="202"/>
    </row>
    <row r="16" spans="1:256" s="106" customFormat="1" ht="12.9" customHeight="1">
      <c r="A16" s="98"/>
      <c r="B16" s="161" t="s">
        <v>1</v>
      </c>
      <c r="C16" s="112" t="s">
        <v>41</v>
      </c>
      <c r="D16" s="155"/>
      <c r="E16" s="102"/>
      <c r="F16" s="200"/>
      <c r="G16" s="200"/>
      <c r="H16" s="200"/>
      <c r="I16" s="200"/>
      <c r="J16" s="201"/>
      <c r="K16" s="102"/>
      <c r="L16" s="156"/>
      <c r="M16" s="157"/>
      <c r="N16" s="202"/>
      <c r="O16" s="202"/>
      <c r="P16" s="202"/>
      <c r="Q16" s="202"/>
      <c r="R16" s="202"/>
      <c r="S16" s="202"/>
      <c r="T16" s="202"/>
      <c r="U16" s="202"/>
      <c r="V16" s="202"/>
    </row>
    <row r="17" spans="1:22" s="106" customFormat="1" ht="12.9" customHeight="1">
      <c r="A17" s="145">
        <f>A15+1</f>
        <v>3</v>
      </c>
      <c r="B17" s="159" t="s">
        <v>22</v>
      </c>
      <c r="C17" s="113"/>
      <c r="D17" s="155"/>
      <c r="E17" s="114" t="s">
        <v>36</v>
      </c>
      <c r="F17" s="204">
        <v>95</v>
      </c>
      <c r="G17" s="204">
        <v>63</v>
      </c>
      <c r="H17" s="204">
        <v>58</v>
      </c>
      <c r="I17" s="204">
        <v>20</v>
      </c>
      <c r="J17" s="201">
        <v>84</v>
      </c>
      <c r="K17" s="102" t="s">
        <v>17</v>
      </c>
      <c r="L17" s="148"/>
      <c r="M17" s="90">
        <f>L17*J17</f>
        <v>0</v>
      </c>
      <c r="N17" s="202"/>
      <c r="O17" s="202"/>
      <c r="P17" s="202"/>
      <c r="Q17" s="202"/>
      <c r="R17" s="202"/>
      <c r="S17" s="202"/>
      <c r="T17" s="202"/>
      <c r="U17" s="202"/>
      <c r="V17" s="202"/>
    </row>
    <row r="18" spans="1:22" s="106" customFormat="1" ht="15" customHeight="1">
      <c r="A18" s="98"/>
      <c r="B18" s="161" t="s">
        <v>1</v>
      </c>
      <c r="C18" s="654" t="s">
        <v>42</v>
      </c>
      <c r="D18" s="655"/>
      <c r="E18" s="102"/>
      <c r="F18" s="200"/>
      <c r="G18" s="200"/>
      <c r="H18" s="200"/>
      <c r="I18" s="200"/>
      <c r="J18" s="201"/>
      <c r="K18" s="102"/>
      <c r="L18" s="156"/>
      <c r="M18" s="157"/>
      <c r="N18" s="202"/>
      <c r="O18" s="202"/>
      <c r="P18" s="202"/>
      <c r="Q18" s="202"/>
      <c r="R18" s="202"/>
      <c r="S18" s="202"/>
      <c r="T18" s="202"/>
      <c r="U18" s="202"/>
      <c r="V18" s="202"/>
    </row>
    <row r="19" spans="1:22" s="106" customFormat="1" ht="12.9" customHeight="1">
      <c r="A19" s="145">
        <f>A17+1</f>
        <v>4</v>
      </c>
      <c r="B19" s="159" t="s">
        <v>30</v>
      </c>
      <c r="C19" s="113"/>
      <c r="D19" s="155"/>
      <c r="E19" s="114" t="s">
        <v>29</v>
      </c>
      <c r="F19" s="204"/>
      <c r="G19" s="204">
        <v>12</v>
      </c>
      <c r="H19" s="204"/>
      <c r="I19" s="204"/>
      <c r="J19" s="201">
        <v>2</v>
      </c>
      <c r="K19" s="102" t="s">
        <v>17</v>
      </c>
      <c r="L19" s="148"/>
      <c r="M19" s="90">
        <f>L19*J19</f>
        <v>0</v>
      </c>
      <c r="N19" s="202"/>
      <c r="O19" s="202"/>
      <c r="P19" s="202"/>
      <c r="Q19" s="202"/>
      <c r="R19" s="202"/>
      <c r="S19" s="202"/>
      <c r="T19" s="202"/>
      <c r="U19" s="202"/>
      <c r="V19" s="202"/>
    </row>
    <row r="20" spans="1:22" s="106" customFormat="1" ht="12.9" customHeight="1">
      <c r="A20" s="98"/>
      <c r="B20" s="161" t="s">
        <v>1</v>
      </c>
      <c r="C20" s="112" t="s">
        <v>43</v>
      </c>
      <c r="D20" s="155"/>
      <c r="E20" s="102"/>
      <c r="F20" s="200"/>
      <c r="G20" s="200"/>
      <c r="H20" s="200"/>
      <c r="I20" s="200"/>
      <c r="J20" s="201"/>
      <c r="K20" s="102"/>
      <c r="L20" s="156"/>
      <c r="M20" s="206"/>
      <c r="N20" s="202"/>
      <c r="O20" s="202"/>
      <c r="P20" s="202"/>
      <c r="Q20" s="202"/>
      <c r="R20" s="202"/>
      <c r="S20" s="202"/>
      <c r="T20" s="202"/>
      <c r="U20" s="202"/>
      <c r="V20" s="202"/>
    </row>
    <row r="21" spans="1:22" s="106" customFormat="1" ht="12.9" customHeight="1">
      <c r="A21" s="145">
        <f>A19+1</f>
        <v>5</v>
      </c>
      <c r="B21" s="159" t="s">
        <v>31</v>
      </c>
      <c r="C21" s="113"/>
      <c r="D21" s="155"/>
      <c r="E21" s="114" t="s">
        <v>32</v>
      </c>
      <c r="F21" s="204"/>
      <c r="G21" s="204">
        <v>12</v>
      </c>
      <c r="H21" s="204"/>
      <c r="I21" s="204"/>
      <c r="J21" s="201">
        <v>40</v>
      </c>
      <c r="K21" s="102" t="s">
        <v>48</v>
      </c>
      <c r="L21" s="148"/>
      <c r="M21" s="90">
        <f>L21*J21</f>
        <v>0</v>
      </c>
      <c r="N21" s="202"/>
      <c r="O21" s="202"/>
      <c r="P21" s="202"/>
      <c r="Q21" s="202"/>
      <c r="R21" s="202"/>
      <c r="S21" s="202"/>
      <c r="T21" s="202"/>
      <c r="U21" s="202"/>
      <c r="V21" s="202"/>
    </row>
    <row r="22" spans="1:22" s="106" customFormat="1" ht="12.9" customHeight="1">
      <c r="A22" s="98"/>
      <c r="B22" s="161" t="s">
        <v>1</v>
      </c>
      <c r="C22" s="112" t="s">
        <v>49</v>
      </c>
      <c r="D22" s="155"/>
      <c r="E22" s="102"/>
      <c r="F22" s="200"/>
      <c r="G22" s="200"/>
      <c r="H22" s="200"/>
      <c r="I22" s="200"/>
      <c r="J22" s="201"/>
      <c r="K22" s="102"/>
      <c r="L22" s="156"/>
      <c r="M22" s="206"/>
      <c r="N22" s="202"/>
      <c r="O22" s="202"/>
      <c r="P22" s="202"/>
      <c r="Q22" s="202"/>
      <c r="R22" s="202"/>
      <c r="S22" s="202"/>
      <c r="T22" s="202"/>
      <c r="U22" s="202"/>
      <c r="V22" s="202"/>
    </row>
    <row r="23" spans="1:22" s="106" customFormat="1" ht="6" customHeight="1">
      <c r="A23" s="98"/>
      <c r="B23" s="161"/>
      <c r="C23" s="112"/>
      <c r="D23" s="155"/>
      <c r="E23" s="102"/>
      <c r="F23" s="200"/>
      <c r="G23" s="200"/>
      <c r="H23" s="200"/>
      <c r="I23" s="200"/>
      <c r="J23" s="201"/>
      <c r="K23" s="102"/>
      <c r="L23" s="156"/>
      <c r="M23" s="206"/>
      <c r="N23" s="202"/>
      <c r="O23" s="202"/>
      <c r="P23" s="202"/>
      <c r="Q23" s="202"/>
      <c r="R23" s="202"/>
      <c r="S23" s="202"/>
      <c r="T23" s="202"/>
      <c r="U23" s="202"/>
      <c r="V23" s="202"/>
    </row>
    <row r="24" spans="1:22" s="106" customFormat="1" ht="12.9" customHeight="1">
      <c r="A24" s="145">
        <f>A21+1</f>
        <v>6</v>
      </c>
      <c r="B24" s="159" t="s">
        <v>51</v>
      </c>
      <c r="C24" s="113"/>
      <c r="D24" s="155"/>
      <c r="E24" s="114" t="s">
        <v>50</v>
      </c>
      <c r="F24" s="204"/>
      <c r="G24" s="204">
        <v>12</v>
      </c>
      <c r="H24" s="204"/>
      <c r="I24" s="204"/>
      <c r="K24" s="102"/>
      <c r="L24" s="156"/>
      <c r="M24" s="207"/>
      <c r="N24" s="202"/>
      <c r="O24" s="202"/>
      <c r="P24" s="202"/>
      <c r="Q24" s="202"/>
      <c r="R24" s="202"/>
      <c r="S24" s="202"/>
      <c r="T24" s="202"/>
      <c r="U24" s="202"/>
      <c r="V24" s="202"/>
    </row>
    <row r="25" spans="1:22" s="106" customFormat="1" ht="12.9" customHeight="1">
      <c r="A25" s="98"/>
      <c r="B25" s="161" t="s">
        <v>1</v>
      </c>
      <c r="C25" s="112" t="s">
        <v>52</v>
      </c>
      <c r="D25" s="155"/>
      <c r="E25" s="102"/>
      <c r="F25" s="200"/>
      <c r="G25" s="200"/>
      <c r="H25" s="200"/>
      <c r="I25" s="200"/>
      <c r="J25" s="201">
        <v>23</v>
      </c>
      <c r="K25" s="102" t="s">
        <v>47</v>
      </c>
      <c r="L25" s="148"/>
      <c r="M25" s="90">
        <f>L25*J25</f>
        <v>0</v>
      </c>
      <c r="N25" s="202"/>
      <c r="O25" s="202"/>
      <c r="P25" s="202"/>
      <c r="Q25" s="202"/>
      <c r="R25" s="202"/>
      <c r="S25" s="202"/>
      <c r="T25" s="202"/>
      <c r="U25" s="202"/>
      <c r="V25" s="202"/>
    </row>
    <row r="26" spans="1:22" s="106" customFormat="1" ht="12.9" customHeight="1">
      <c r="A26" s="98"/>
      <c r="B26" s="161" t="s">
        <v>1</v>
      </c>
      <c r="C26" s="112" t="s">
        <v>53</v>
      </c>
      <c r="D26" s="155"/>
      <c r="E26" s="102"/>
      <c r="F26" s="200"/>
      <c r="G26" s="200"/>
      <c r="H26" s="200"/>
      <c r="I26" s="200"/>
      <c r="J26" s="201">
        <v>4</v>
      </c>
      <c r="K26" s="102" t="s">
        <v>47</v>
      </c>
      <c r="L26" s="148"/>
      <c r="M26" s="90">
        <f>L26*J26</f>
        <v>0</v>
      </c>
      <c r="N26" s="202"/>
      <c r="O26" s="202"/>
      <c r="P26" s="202"/>
      <c r="Q26" s="202"/>
      <c r="R26" s="202"/>
      <c r="S26" s="202"/>
      <c r="T26" s="202"/>
      <c r="U26" s="202"/>
      <c r="V26" s="202"/>
    </row>
    <row r="27" spans="1:22" s="106" customFormat="1" ht="6" customHeight="1">
      <c r="A27" s="98"/>
      <c r="B27" s="161"/>
      <c r="C27" s="112"/>
      <c r="D27" s="155"/>
      <c r="E27" s="102"/>
      <c r="F27" s="200"/>
      <c r="G27" s="200"/>
      <c r="H27" s="200"/>
      <c r="I27" s="200"/>
      <c r="J27" s="201"/>
      <c r="K27" s="102"/>
      <c r="L27" s="156"/>
      <c r="M27" s="157"/>
      <c r="N27" s="202"/>
      <c r="O27" s="202"/>
      <c r="P27" s="202"/>
      <c r="Q27" s="202"/>
      <c r="R27" s="202"/>
      <c r="S27" s="202"/>
      <c r="T27" s="202"/>
      <c r="U27" s="202"/>
      <c r="V27" s="202"/>
    </row>
    <row r="28" spans="1:22" s="106" customFormat="1" ht="12.9" customHeight="1">
      <c r="A28" s="145">
        <f>A24+1</f>
        <v>7</v>
      </c>
      <c r="B28" s="159" t="s">
        <v>33</v>
      </c>
      <c r="C28" s="113"/>
      <c r="D28" s="155"/>
      <c r="E28" s="114" t="s">
        <v>39</v>
      </c>
      <c r="F28" s="204"/>
      <c r="G28" s="204">
        <v>12</v>
      </c>
      <c r="H28" s="204"/>
      <c r="I28" s="204"/>
      <c r="J28" s="201">
        <v>4</v>
      </c>
      <c r="K28" s="102" t="s">
        <v>17</v>
      </c>
      <c r="L28" s="148"/>
      <c r="M28" s="90">
        <f>L28*J28</f>
        <v>0</v>
      </c>
      <c r="N28" s="202"/>
      <c r="O28" s="202"/>
      <c r="P28" s="202"/>
      <c r="Q28" s="202"/>
      <c r="R28" s="202"/>
      <c r="S28" s="202"/>
      <c r="T28" s="202"/>
      <c r="U28" s="202"/>
      <c r="V28" s="202"/>
    </row>
    <row r="29" spans="1:22" s="106" customFormat="1" ht="12.9" customHeight="1">
      <c r="A29" s="98"/>
      <c r="B29" s="161" t="s">
        <v>1</v>
      </c>
      <c r="C29" s="112" t="s">
        <v>44</v>
      </c>
      <c r="D29" s="155"/>
      <c r="E29" s="102"/>
      <c r="F29" s="200"/>
      <c r="G29" s="200"/>
      <c r="H29" s="200"/>
      <c r="I29" s="200"/>
      <c r="J29" s="201"/>
      <c r="K29" s="102"/>
      <c r="L29" s="156"/>
      <c r="M29" s="157"/>
      <c r="N29" s="202"/>
      <c r="O29" s="202"/>
      <c r="P29" s="202"/>
      <c r="Q29" s="202"/>
      <c r="R29" s="202"/>
      <c r="S29" s="202"/>
      <c r="T29" s="202"/>
      <c r="U29" s="202"/>
      <c r="V29" s="202"/>
    </row>
    <row r="30" spans="1:22" s="14" customFormat="1" ht="13.2">
      <c r="A30" s="145">
        <f>A28+1</f>
        <v>8</v>
      </c>
      <c r="B30" s="101" t="s">
        <v>37</v>
      </c>
      <c r="C30" s="100"/>
      <c r="D30" s="155"/>
      <c r="E30" s="102" t="s">
        <v>45</v>
      </c>
      <c r="F30" s="200"/>
      <c r="G30" s="200"/>
      <c r="H30" s="200"/>
      <c r="I30" s="200"/>
      <c r="J30" s="201">
        <v>2</v>
      </c>
      <c r="K30" s="102" t="s">
        <v>17</v>
      </c>
      <c r="L30" s="208"/>
      <c r="M30" s="90">
        <f>+L30*J30</f>
        <v>0</v>
      </c>
      <c r="N30" s="106"/>
    </row>
    <row r="31" spans="1:22" s="14" customFormat="1" ht="15" customHeight="1">
      <c r="A31" s="98"/>
      <c r="B31" s="99" t="s">
        <v>1</v>
      </c>
      <c r="C31" s="100" t="s">
        <v>38</v>
      </c>
      <c r="D31" s="155"/>
      <c r="E31" s="102"/>
      <c r="F31" s="200"/>
      <c r="G31" s="200"/>
      <c r="H31" s="200"/>
      <c r="I31" s="200"/>
      <c r="J31" s="201"/>
      <c r="K31" s="102"/>
      <c r="L31" s="156"/>
      <c r="M31" s="90"/>
    </row>
    <row r="32" spans="1:22" s="106" customFormat="1" ht="6" customHeight="1">
      <c r="A32" s="209"/>
      <c r="B32" s="172"/>
      <c r="C32" s="101"/>
      <c r="D32" s="210"/>
      <c r="E32" s="102"/>
      <c r="F32" s="200"/>
      <c r="G32" s="200"/>
      <c r="H32" s="200"/>
      <c r="I32" s="200"/>
      <c r="J32" s="201"/>
      <c r="K32" s="102"/>
      <c r="L32" s="102"/>
      <c r="M32" s="157"/>
      <c r="N32" s="202"/>
      <c r="O32" s="202"/>
      <c r="P32" s="202"/>
      <c r="Q32" s="202"/>
      <c r="R32" s="202"/>
      <c r="S32" s="202"/>
      <c r="T32" s="202"/>
    </row>
    <row r="33" spans="1:37" s="97" customFormat="1" ht="15" customHeight="1">
      <c r="A33" s="211"/>
      <c r="B33" s="107"/>
      <c r="C33" s="108"/>
      <c r="D33" s="108"/>
      <c r="E33" s="212"/>
      <c r="F33" s="212"/>
      <c r="G33" s="212"/>
      <c r="H33" s="212"/>
      <c r="I33" s="212"/>
      <c r="J33" s="213"/>
      <c r="K33" s="110" t="s">
        <v>24</v>
      </c>
      <c r="L33" s="214"/>
      <c r="M33" s="215">
        <f>SUM(M15:M30)</f>
        <v>0</v>
      </c>
      <c r="N33" s="202"/>
      <c r="O33" s="202"/>
      <c r="P33" s="202"/>
      <c r="Q33" s="202"/>
      <c r="R33" s="202"/>
      <c r="S33" s="202"/>
      <c r="T33" s="202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</row>
    <row r="34" spans="1:37" s="97" customFormat="1" ht="6" customHeight="1">
      <c r="A34" s="216"/>
      <c r="B34" s="172"/>
      <c r="C34" s="101"/>
      <c r="D34" s="210"/>
      <c r="E34" s="217"/>
      <c r="F34" s="218"/>
      <c r="G34" s="218"/>
      <c r="H34" s="218"/>
      <c r="I34" s="218"/>
      <c r="J34" s="201"/>
      <c r="K34" s="102"/>
      <c r="L34" s="102"/>
      <c r="M34" s="157"/>
      <c r="N34" s="202"/>
      <c r="O34" s="202"/>
      <c r="P34" s="202"/>
      <c r="Q34" s="202"/>
      <c r="R34" s="202"/>
      <c r="S34" s="202"/>
      <c r="T34" s="202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</row>
    <row r="35" spans="1:37" s="97" customFormat="1" ht="20.100000000000001" customHeight="1">
      <c r="A35" s="219"/>
      <c r="B35" s="220"/>
      <c r="C35" s="221"/>
      <c r="D35" s="221"/>
      <c r="E35" s="221"/>
      <c r="F35" s="221"/>
      <c r="G35" s="221"/>
      <c r="H35" s="221"/>
      <c r="I35" s="221"/>
      <c r="J35" s="222"/>
      <c r="K35" s="223" t="s">
        <v>23</v>
      </c>
      <c r="L35" s="224"/>
      <c r="M35" s="225">
        <f>M33</f>
        <v>0</v>
      </c>
      <c r="N35" s="202"/>
      <c r="O35" s="202"/>
      <c r="P35" s="202"/>
      <c r="Q35" s="202"/>
      <c r="R35" s="202"/>
      <c r="S35" s="202"/>
      <c r="T35" s="202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</row>
  </sheetData>
  <mergeCells count="11">
    <mergeCell ref="K4:L4"/>
    <mergeCell ref="L5:M5"/>
    <mergeCell ref="J7:K8"/>
    <mergeCell ref="L7:L8"/>
    <mergeCell ref="M7:M8"/>
    <mergeCell ref="C18:D18"/>
    <mergeCell ref="A7:A8"/>
    <mergeCell ref="B7:D7"/>
    <mergeCell ref="E7:E8"/>
    <mergeCell ref="B8:D8"/>
    <mergeCell ref="A9:M9"/>
  </mergeCells>
  <pageMargins left="0.39370078740157483" right="0" top="0.59055118110236227" bottom="0.59055118110236227" header="0.31496062992125984" footer="0.31496062992125984"/>
  <pageSetup paperSize="9" scale="80" orientation="portrait" r:id="rId1"/>
  <headerFooter>
    <oddFooter>&amp;C&amp;A&amp;RPage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T305"/>
  <sheetViews>
    <sheetView zoomScale="85" zoomScaleNormal="85" zoomScaleSheetLayoutView="100" workbookViewId="0">
      <pane ySplit="7" topLeftCell="A96" activePane="bottomLeft" state="frozen"/>
      <selection activeCell="N8" sqref="N8"/>
      <selection pane="bottomLeft" activeCell="F294" sqref="F294"/>
    </sheetView>
  </sheetViews>
  <sheetFormatPr defaultColWidth="10" defaultRowHeight="11.4"/>
  <cols>
    <col min="1" max="1" width="5.6640625" style="276" customWidth="1"/>
    <col min="2" max="2" width="3.6640625" style="276" customWidth="1"/>
    <col min="3" max="3" width="20.6640625" style="276" customWidth="1"/>
    <col min="4" max="4" width="35.6640625" style="276" customWidth="1"/>
    <col min="5" max="5" width="7.6640625" style="311" customWidth="1"/>
    <col min="6" max="11" width="7.6640625" style="276" customWidth="1"/>
    <col min="12" max="12" width="6.6640625" style="276" customWidth="1"/>
    <col min="13" max="14" width="12" style="276" customWidth="1"/>
    <col min="15" max="17" width="14.33203125" style="295" customWidth="1"/>
    <col min="18" max="18" width="15.6640625" style="276" customWidth="1"/>
    <col min="19" max="16384" width="10" style="276"/>
  </cols>
  <sheetData>
    <row r="1" spans="1:150" s="271" customFormat="1" ht="15.6">
      <c r="A1" s="320" t="s">
        <v>74</v>
      </c>
      <c r="B1" s="270"/>
      <c r="E1" s="272"/>
      <c r="F1" s="276"/>
      <c r="G1" s="276"/>
      <c r="H1" s="276"/>
      <c r="N1" s="276"/>
      <c r="O1" s="295"/>
      <c r="P1" s="295"/>
      <c r="Q1" s="295"/>
    </row>
    <row r="2" spans="1:150" s="271" customFormat="1" ht="12">
      <c r="A2" s="273" t="s">
        <v>219</v>
      </c>
      <c r="B2" s="270"/>
      <c r="C2" s="274"/>
      <c r="D2" s="269" t="str">
        <f>Recap!E4</f>
        <v>:  DESIGN INTERIOR FIT-OUT BPDP KELAPA SAWIT</v>
      </c>
      <c r="E2" s="272"/>
      <c r="F2" s="276"/>
      <c r="G2" s="276"/>
      <c r="H2" s="276"/>
      <c r="L2" s="275"/>
      <c r="M2" s="275"/>
      <c r="N2" s="279"/>
      <c r="O2" s="676"/>
      <c r="P2" s="676"/>
      <c r="Q2" s="676"/>
      <c r="R2" s="676"/>
    </row>
    <row r="3" spans="1:150" ht="12">
      <c r="A3" s="276" t="s">
        <v>89</v>
      </c>
      <c r="B3" s="277"/>
      <c r="C3" s="277"/>
      <c r="D3" s="276" t="s">
        <v>134</v>
      </c>
      <c r="E3" s="278"/>
      <c r="L3" s="279"/>
      <c r="M3" s="279"/>
      <c r="N3" s="279"/>
      <c r="O3" s="321"/>
      <c r="P3" s="321"/>
      <c r="Q3" s="321"/>
      <c r="R3" s="280"/>
    </row>
    <row r="4" spans="1:150" ht="12.6" thickBot="1">
      <c r="A4" s="281"/>
      <c r="B4" s="281"/>
      <c r="C4" s="282"/>
      <c r="D4" s="282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283"/>
      <c r="P4" s="283"/>
      <c r="Q4" s="283"/>
      <c r="R4" s="284"/>
      <c r="S4" s="282"/>
      <c r="T4" s="282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282"/>
      <c r="AI4" s="282"/>
      <c r="AJ4" s="282"/>
      <c r="AK4" s="282"/>
      <c r="AL4" s="282"/>
      <c r="AM4" s="282"/>
      <c r="AN4" s="282"/>
      <c r="AO4" s="282"/>
      <c r="AP4" s="282"/>
      <c r="AQ4" s="282"/>
      <c r="AR4" s="282"/>
      <c r="AS4" s="282"/>
      <c r="AT4" s="282"/>
      <c r="AU4" s="282"/>
      <c r="AV4" s="282"/>
      <c r="AW4" s="282"/>
      <c r="AX4" s="282"/>
      <c r="AY4" s="282"/>
      <c r="AZ4" s="282"/>
      <c r="BA4" s="282"/>
      <c r="BB4" s="282"/>
      <c r="BC4" s="282"/>
      <c r="BD4" s="282"/>
      <c r="BE4" s="282"/>
      <c r="BF4" s="282"/>
      <c r="BG4" s="282"/>
      <c r="BH4" s="282"/>
      <c r="BI4" s="282"/>
      <c r="BJ4" s="282"/>
      <c r="BK4" s="282"/>
      <c r="BL4" s="282"/>
      <c r="BM4" s="282"/>
      <c r="BN4" s="282"/>
      <c r="BO4" s="282"/>
      <c r="BP4" s="282"/>
      <c r="BQ4" s="282"/>
      <c r="BR4" s="282"/>
      <c r="BS4" s="282"/>
      <c r="BT4" s="282"/>
      <c r="BU4" s="282"/>
      <c r="BV4" s="282"/>
      <c r="BW4" s="282"/>
      <c r="BX4" s="282"/>
      <c r="BY4" s="282"/>
      <c r="BZ4" s="282"/>
      <c r="CA4" s="282"/>
      <c r="CB4" s="282"/>
      <c r="CC4" s="282"/>
      <c r="CD4" s="282"/>
      <c r="CE4" s="282"/>
      <c r="CF4" s="282"/>
      <c r="CG4" s="282"/>
      <c r="CH4" s="282"/>
      <c r="CI4" s="282"/>
      <c r="CJ4" s="282"/>
      <c r="CK4" s="282"/>
      <c r="CL4" s="282"/>
      <c r="CM4" s="282"/>
      <c r="CN4" s="282"/>
      <c r="CO4" s="282"/>
      <c r="CP4" s="282"/>
      <c r="CQ4" s="282"/>
      <c r="CR4" s="282"/>
      <c r="CS4" s="282"/>
      <c r="CT4" s="282"/>
      <c r="CU4" s="282"/>
      <c r="CV4" s="282"/>
      <c r="CW4" s="282"/>
      <c r="CX4" s="282"/>
      <c r="CY4" s="282"/>
      <c r="CZ4" s="282"/>
      <c r="DA4" s="282"/>
      <c r="DB4" s="282"/>
      <c r="DC4" s="282"/>
      <c r="DD4" s="282"/>
      <c r="DE4" s="282"/>
      <c r="DF4" s="282"/>
      <c r="DG4" s="282"/>
      <c r="DH4" s="282"/>
      <c r="DI4" s="282"/>
      <c r="DJ4" s="282"/>
      <c r="DK4" s="282"/>
      <c r="DL4" s="282"/>
      <c r="DM4" s="282"/>
      <c r="DN4" s="282"/>
      <c r="DO4" s="282"/>
      <c r="DP4" s="282"/>
      <c r="DQ4" s="282"/>
      <c r="DR4" s="282"/>
      <c r="DS4" s="282"/>
      <c r="DT4" s="282"/>
      <c r="DU4" s="282"/>
      <c r="DV4" s="282"/>
      <c r="DW4" s="282"/>
      <c r="DX4" s="282"/>
      <c r="DY4" s="282"/>
      <c r="DZ4" s="282"/>
      <c r="EA4" s="282"/>
    </row>
    <row r="5" spans="1:150" s="71" customFormat="1" ht="13.2" customHeight="1" collapsed="1">
      <c r="A5" s="643" t="s">
        <v>90</v>
      </c>
      <c r="B5" s="645" t="s">
        <v>10</v>
      </c>
      <c r="C5" s="646"/>
      <c r="D5" s="647"/>
      <c r="E5" s="633" t="s">
        <v>83</v>
      </c>
      <c r="F5" s="648" t="s">
        <v>77</v>
      </c>
      <c r="G5" s="649"/>
      <c r="H5" s="649"/>
      <c r="I5" s="649"/>
      <c r="J5" s="649"/>
      <c r="K5" s="649"/>
      <c r="L5" s="624" t="s">
        <v>215</v>
      </c>
      <c r="M5" s="633" t="s">
        <v>657</v>
      </c>
      <c r="N5" s="633" t="s">
        <v>658</v>
      </c>
      <c r="O5" s="633" t="s">
        <v>213</v>
      </c>
      <c r="P5" s="650" t="s">
        <v>659</v>
      </c>
      <c r="Q5" s="652" t="s">
        <v>660</v>
      </c>
      <c r="R5" s="638" t="s">
        <v>214</v>
      </c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</row>
    <row r="6" spans="1:150" s="71" customFormat="1" ht="13.2" customHeight="1">
      <c r="A6" s="644"/>
      <c r="B6" s="640" t="s">
        <v>13</v>
      </c>
      <c r="C6" s="641"/>
      <c r="D6" s="642"/>
      <c r="E6" s="634"/>
      <c r="F6" s="330" t="s">
        <v>216</v>
      </c>
      <c r="G6" s="330" t="s">
        <v>424</v>
      </c>
      <c r="H6" s="330" t="s">
        <v>217</v>
      </c>
      <c r="I6" s="248" t="s">
        <v>218</v>
      </c>
      <c r="J6" s="248" t="s">
        <v>425</v>
      </c>
      <c r="K6" s="248" t="s">
        <v>157</v>
      </c>
      <c r="L6" s="625"/>
      <c r="M6" s="634"/>
      <c r="N6" s="634"/>
      <c r="O6" s="634"/>
      <c r="P6" s="651"/>
      <c r="Q6" s="653"/>
      <c r="R6" s="6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</row>
    <row r="7" spans="1:150" ht="30" customHeight="1" thickBot="1">
      <c r="A7" s="635" t="s">
        <v>212</v>
      </c>
      <c r="B7" s="636"/>
      <c r="C7" s="636"/>
      <c r="D7" s="636"/>
      <c r="E7" s="636"/>
      <c r="F7" s="636"/>
      <c r="G7" s="636"/>
      <c r="H7" s="636"/>
      <c r="I7" s="636"/>
      <c r="J7" s="636"/>
      <c r="K7" s="636"/>
      <c r="L7" s="636"/>
      <c r="M7" s="636"/>
      <c r="N7" s="636"/>
      <c r="O7" s="636"/>
      <c r="P7" s="636"/>
      <c r="Q7" s="636"/>
      <c r="R7" s="637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5"/>
      <c r="BF7" s="285"/>
      <c r="BG7" s="285"/>
      <c r="BH7" s="285"/>
      <c r="BI7" s="285"/>
      <c r="BJ7" s="285"/>
      <c r="BK7" s="285"/>
      <c r="BL7" s="285"/>
      <c r="BM7" s="285"/>
      <c r="BN7" s="285"/>
      <c r="BO7" s="285"/>
      <c r="BP7" s="285"/>
      <c r="BQ7" s="285"/>
      <c r="BR7" s="285"/>
      <c r="BS7" s="285"/>
      <c r="BT7" s="285"/>
      <c r="BU7" s="285"/>
      <c r="BV7" s="285"/>
      <c r="BW7" s="285"/>
      <c r="BX7" s="285"/>
      <c r="BY7" s="285"/>
      <c r="BZ7" s="285"/>
      <c r="CA7" s="285"/>
      <c r="CB7" s="285"/>
      <c r="CC7" s="285"/>
      <c r="CD7" s="285"/>
      <c r="CE7" s="285"/>
      <c r="CF7" s="285"/>
      <c r="CG7" s="285"/>
      <c r="CH7" s="285"/>
      <c r="CI7" s="285"/>
      <c r="CJ7" s="285"/>
      <c r="CK7" s="285"/>
      <c r="CL7" s="285"/>
      <c r="CM7" s="285"/>
      <c r="CN7" s="285"/>
      <c r="CO7" s="285"/>
      <c r="CP7" s="285"/>
      <c r="CQ7" s="285"/>
      <c r="CR7" s="285"/>
      <c r="CS7" s="285"/>
      <c r="CT7" s="285"/>
      <c r="CU7" s="285"/>
      <c r="CV7" s="285"/>
      <c r="CW7" s="285"/>
      <c r="CX7" s="285"/>
      <c r="CY7" s="285"/>
      <c r="CZ7" s="285"/>
      <c r="DA7" s="285"/>
      <c r="DB7" s="285"/>
      <c r="DC7" s="285"/>
      <c r="DD7" s="285"/>
      <c r="DE7" s="285"/>
      <c r="DF7" s="285"/>
      <c r="DG7" s="285"/>
      <c r="DH7" s="285"/>
      <c r="DI7" s="285"/>
      <c r="DJ7" s="285"/>
      <c r="DK7" s="285"/>
      <c r="DL7" s="285"/>
      <c r="DM7" s="285"/>
      <c r="DN7" s="285"/>
      <c r="DO7" s="285"/>
      <c r="DP7" s="285"/>
      <c r="DQ7" s="285"/>
      <c r="DR7" s="285"/>
      <c r="DS7" s="285"/>
      <c r="DT7" s="285"/>
      <c r="DU7" s="285"/>
      <c r="DV7" s="285"/>
      <c r="DW7" s="285"/>
      <c r="DX7" s="285"/>
      <c r="DY7" s="285"/>
      <c r="DZ7" s="285"/>
      <c r="EA7" s="285"/>
      <c r="EB7" s="285"/>
      <c r="EC7" s="285"/>
      <c r="ED7" s="285"/>
      <c r="EE7" s="285"/>
      <c r="EF7" s="285"/>
      <c r="EG7" s="285"/>
      <c r="EH7" s="285"/>
      <c r="EI7" s="285"/>
      <c r="EJ7" s="285"/>
      <c r="EK7" s="285"/>
      <c r="EL7" s="285"/>
      <c r="EM7" s="285"/>
      <c r="EN7" s="285"/>
      <c r="EO7" s="285"/>
      <c r="EP7" s="285"/>
      <c r="EQ7" s="285"/>
      <c r="ER7" s="285"/>
      <c r="ES7" s="285"/>
      <c r="ET7" s="285"/>
    </row>
    <row r="8" spans="1:150" ht="7.95" customHeight="1">
      <c r="A8" s="500"/>
      <c r="B8" s="323"/>
      <c r="C8" s="323"/>
      <c r="D8" s="323"/>
      <c r="E8" s="323"/>
      <c r="F8" s="331"/>
      <c r="G8" s="331"/>
      <c r="H8" s="331"/>
      <c r="I8" s="323"/>
      <c r="J8" s="323"/>
      <c r="K8" s="323"/>
      <c r="L8" s="323"/>
      <c r="M8" s="323"/>
      <c r="N8" s="331"/>
      <c r="O8" s="331"/>
      <c r="P8" s="331"/>
      <c r="Q8" s="331"/>
      <c r="R8" s="480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5"/>
      <c r="BF8" s="285"/>
      <c r="BG8" s="285"/>
      <c r="BH8" s="285"/>
      <c r="BI8" s="285"/>
      <c r="BJ8" s="285"/>
      <c r="BK8" s="285"/>
      <c r="BL8" s="285"/>
      <c r="BM8" s="285"/>
      <c r="BN8" s="285"/>
      <c r="BO8" s="285"/>
      <c r="BP8" s="285"/>
      <c r="BQ8" s="285"/>
      <c r="BR8" s="285"/>
      <c r="BS8" s="285"/>
      <c r="BT8" s="285"/>
      <c r="BU8" s="285"/>
      <c r="BV8" s="285"/>
      <c r="BW8" s="285"/>
      <c r="BX8" s="285"/>
      <c r="BY8" s="285"/>
      <c r="BZ8" s="285"/>
      <c r="CA8" s="285"/>
      <c r="CB8" s="285"/>
      <c r="CC8" s="285"/>
      <c r="CD8" s="285"/>
      <c r="CE8" s="285"/>
      <c r="CF8" s="285"/>
      <c r="CG8" s="285"/>
      <c r="CH8" s="285"/>
      <c r="CI8" s="285"/>
      <c r="CJ8" s="285"/>
      <c r="CK8" s="285"/>
      <c r="CL8" s="285"/>
      <c r="CM8" s="285"/>
      <c r="CN8" s="285"/>
      <c r="CO8" s="285"/>
      <c r="CP8" s="285"/>
      <c r="CQ8" s="285"/>
      <c r="CR8" s="285"/>
      <c r="CS8" s="285"/>
      <c r="CT8" s="285"/>
      <c r="CU8" s="285"/>
      <c r="CV8" s="285"/>
      <c r="CW8" s="285"/>
      <c r="CX8" s="285"/>
      <c r="CY8" s="285"/>
      <c r="CZ8" s="285"/>
      <c r="DA8" s="285"/>
      <c r="DB8" s="285"/>
      <c r="DC8" s="285"/>
      <c r="DD8" s="285"/>
      <c r="DE8" s="285"/>
      <c r="DF8" s="285"/>
      <c r="DG8" s="285"/>
      <c r="DH8" s="285"/>
      <c r="DI8" s="285"/>
      <c r="DJ8" s="285"/>
      <c r="DK8" s="285"/>
      <c r="DL8" s="285"/>
      <c r="DM8" s="285"/>
      <c r="DN8" s="285"/>
      <c r="DO8" s="285"/>
      <c r="DP8" s="285"/>
      <c r="DQ8" s="285"/>
      <c r="DR8" s="285"/>
      <c r="DS8" s="285"/>
      <c r="DT8" s="285"/>
      <c r="DU8" s="285"/>
      <c r="DV8" s="285"/>
      <c r="DW8" s="285"/>
      <c r="DX8" s="285"/>
      <c r="DY8" s="285"/>
      <c r="DZ8" s="285"/>
      <c r="EA8" s="285"/>
      <c r="EB8" s="285"/>
      <c r="EC8" s="285"/>
      <c r="ED8" s="285"/>
      <c r="EE8" s="285"/>
      <c r="EF8" s="285"/>
      <c r="EG8" s="285"/>
      <c r="EH8" s="285"/>
      <c r="EI8" s="285"/>
      <c r="EJ8" s="285"/>
      <c r="EK8" s="285"/>
      <c r="EL8" s="285"/>
      <c r="EM8" s="285"/>
      <c r="EN8" s="285"/>
      <c r="EO8" s="285"/>
      <c r="EP8" s="285"/>
      <c r="EQ8" s="285"/>
      <c r="ER8" s="285"/>
      <c r="ES8" s="285"/>
      <c r="ET8" s="285"/>
    </row>
    <row r="9" spans="1:150" s="341" customFormat="1" ht="15" customHeight="1">
      <c r="A9" s="337" t="s">
        <v>7</v>
      </c>
      <c r="B9" s="335" t="s">
        <v>220</v>
      </c>
      <c r="C9" s="228"/>
      <c r="D9" s="336"/>
      <c r="E9" s="337"/>
      <c r="F9" s="337"/>
      <c r="G9" s="338"/>
      <c r="H9" s="338"/>
      <c r="I9" s="338"/>
      <c r="J9" s="338"/>
      <c r="K9" s="338"/>
      <c r="L9" s="338"/>
      <c r="M9" s="338"/>
      <c r="N9" s="338"/>
      <c r="O9" s="339"/>
      <c r="P9" s="456"/>
      <c r="Q9" s="456"/>
      <c r="R9" s="338"/>
      <c r="S9" s="340"/>
      <c r="T9" s="340"/>
      <c r="U9" s="340"/>
      <c r="V9" s="340"/>
      <c r="W9" s="340"/>
      <c r="X9" s="340"/>
      <c r="Y9" s="340"/>
      <c r="Z9" s="340"/>
      <c r="AA9" s="340"/>
      <c r="AB9" s="340"/>
      <c r="AC9" s="340"/>
      <c r="AD9" s="340"/>
      <c r="AE9" s="340"/>
      <c r="AF9" s="340"/>
      <c r="AG9" s="340"/>
      <c r="AH9" s="340"/>
      <c r="AI9" s="340"/>
      <c r="AJ9" s="340"/>
      <c r="AK9" s="340"/>
      <c r="AL9" s="340"/>
      <c r="AM9" s="340"/>
      <c r="AN9" s="340"/>
      <c r="AO9" s="340"/>
      <c r="AP9" s="340"/>
      <c r="AQ9" s="340"/>
      <c r="AR9" s="340"/>
      <c r="AS9" s="340"/>
      <c r="AT9" s="340"/>
      <c r="AU9" s="340"/>
      <c r="AV9" s="340"/>
      <c r="AW9" s="340"/>
      <c r="AX9" s="340"/>
      <c r="AY9" s="340"/>
      <c r="AZ9" s="340"/>
      <c r="BA9" s="340"/>
      <c r="BB9" s="340"/>
      <c r="BC9" s="340"/>
      <c r="BD9" s="340"/>
      <c r="BE9" s="340"/>
      <c r="BF9" s="340"/>
      <c r="BG9" s="340"/>
      <c r="BH9" s="340"/>
      <c r="BI9" s="340"/>
      <c r="BJ9" s="340"/>
      <c r="BK9" s="340"/>
      <c r="BL9" s="340"/>
      <c r="BM9" s="340"/>
      <c r="BN9" s="340"/>
      <c r="BO9" s="340"/>
      <c r="BP9" s="340"/>
      <c r="BQ9" s="340"/>
      <c r="BR9" s="340"/>
      <c r="BS9" s="340"/>
      <c r="BT9" s="340"/>
      <c r="BU9" s="340"/>
      <c r="BV9" s="340"/>
      <c r="BW9" s="340"/>
      <c r="BX9" s="340"/>
      <c r="BY9" s="340"/>
      <c r="BZ9" s="340"/>
      <c r="CA9" s="340"/>
      <c r="CB9" s="340"/>
      <c r="CC9" s="340"/>
      <c r="CD9" s="340"/>
      <c r="CE9" s="340"/>
      <c r="CF9" s="340"/>
      <c r="CG9" s="340"/>
      <c r="CH9" s="340"/>
      <c r="CI9" s="340"/>
      <c r="CJ9" s="340"/>
      <c r="CK9" s="340"/>
      <c r="CL9" s="340"/>
      <c r="CM9" s="340"/>
      <c r="CN9" s="340"/>
      <c r="CO9" s="340"/>
      <c r="CP9" s="340"/>
      <c r="CQ9" s="340"/>
      <c r="CR9" s="340"/>
      <c r="CS9" s="340"/>
      <c r="CT9" s="340"/>
      <c r="CU9" s="340"/>
      <c r="CV9" s="340"/>
      <c r="CW9" s="340"/>
      <c r="CX9" s="340"/>
      <c r="CY9" s="340"/>
      <c r="CZ9" s="340"/>
      <c r="DA9" s="340"/>
      <c r="DB9" s="340"/>
      <c r="DC9" s="340"/>
      <c r="DD9" s="340"/>
      <c r="DE9" s="340"/>
      <c r="DF9" s="340"/>
      <c r="DG9" s="340"/>
      <c r="DH9" s="340"/>
      <c r="DI9" s="340"/>
      <c r="DJ9" s="340"/>
      <c r="DK9" s="340"/>
      <c r="DL9" s="340"/>
      <c r="DM9" s="340"/>
      <c r="DN9" s="340"/>
      <c r="DO9" s="340"/>
      <c r="DP9" s="340"/>
      <c r="DQ9" s="340"/>
      <c r="DR9" s="340"/>
      <c r="DS9" s="340"/>
      <c r="DT9" s="340"/>
      <c r="DU9" s="340"/>
      <c r="DV9" s="340"/>
      <c r="DW9" s="340"/>
      <c r="DX9" s="340"/>
      <c r="DY9" s="340"/>
      <c r="DZ9" s="340"/>
      <c r="EA9" s="340"/>
    </row>
    <row r="10" spans="1:150" ht="13.2" customHeight="1">
      <c r="A10" s="557"/>
      <c r="B10" s="558"/>
      <c r="C10" s="285"/>
      <c r="D10" s="285"/>
      <c r="E10" s="286"/>
      <c r="F10" s="287"/>
      <c r="G10" s="287"/>
      <c r="H10" s="287"/>
      <c r="I10" s="287"/>
      <c r="J10" s="287"/>
      <c r="K10" s="287"/>
      <c r="L10" s="287"/>
      <c r="M10" s="454"/>
      <c r="N10" s="454"/>
      <c r="O10" s="288"/>
      <c r="P10" s="288"/>
      <c r="Q10" s="288"/>
      <c r="R10" s="567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  <c r="AN10" s="282"/>
      <c r="AO10" s="282"/>
      <c r="AP10" s="282"/>
      <c r="AQ10" s="282"/>
      <c r="AR10" s="282"/>
      <c r="AS10" s="282"/>
      <c r="AT10" s="282"/>
      <c r="AU10" s="282"/>
      <c r="AV10" s="282"/>
      <c r="AW10" s="282"/>
      <c r="AX10" s="282"/>
      <c r="AY10" s="282"/>
      <c r="AZ10" s="282"/>
      <c r="BA10" s="282"/>
      <c r="BB10" s="282"/>
      <c r="BC10" s="282"/>
      <c r="BD10" s="282"/>
      <c r="BE10" s="282"/>
      <c r="BF10" s="282"/>
      <c r="BG10" s="282"/>
      <c r="BH10" s="282"/>
      <c r="BI10" s="282"/>
      <c r="BJ10" s="282"/>
      <c r="BK10" s="282"/>
      <c r="BL10" s="282"/>
      <c r="BM10" s="282"/>
      <c r="BN10" s="282"/>
      <c r="BO10" s="282"/>
      <c r="BP10" s="282"/>
      <c r="BQ10" s="282"/>
      <c r="BR10" s="282"/>
      <c r="BS10" s="282"/>
      <c r="BT10" s="282"/>
      <c r="BU10" s="282"/>
      <c r="BV10" s="282"/>
      <c r="BW10" s="282"/>
      <c r="BX10" s="282"/>
      <c r="BY10" s="282"/>
      <c r="BZ10" s="282"/>
      <c r="CA10" s="282"/>
      <c r="CB10" s="282"/>
      <c r="CC10" s="282"/>
      <c r="CD10" s="282"/>
      <c r="CE10" s="282"/>
      <c r="CF10" s="282"/>
      <c r="CG10" s="282"/>
      <c r="CH10" s="282"/>
      <c r="CI10" s="282"/>
      <c r="CJ10" s="282"/>
      <c r="CK10" s="282"/>
      <c r="CL10" s="282"/>
      <c r="CM10" s="282"/>
      <c r="CN10" s="282"/>
      <c r="CO10" s="282"/>
      <c r="CP10" s="282"/>
      <c r="CQ10" s="282"/>
      <c r="CR10" s="282"/>
      <c r="CS10" s="282"/>
      <c r="CT10" s="282"/>
      <c r="CU10" s="282"/>
      <c r="CV10" s="282"/>
      <c r="CW10" s="282"/>
      <c r="CX10" s="282"/>
      <c r="CY10" s="282"/>
      <c r="CZ10" s="282"/>
      <c r="DA10" s="282"/>
      <c r="DB10" s="282"/>
      <c r="DC10" s="282"/>
      <c r="DD10" s="282"/>
      <c r="DE10" s="282"/>
      <c r="DF10" s="282"/>
      <c r="DG10" s="282"/>
      <c r="DH10" s="282"/>
      <c r="DI10" s="282"/>
      <c r="DJ10" s="282"/>
      <c r="DK10" s="282"/>
      <c r="DL10" s="282"/>
      <c r="DM10" s="282"/>
      <c r="DN10" s="282"/>
      <c r="DO10" s="282"/>
      <c r="DP10" s="282"/>
      <c r="DQ10" s="282"/>
      <c r="DR10" s="282"/>
      <c r="DS10" s="282"/>
      <c r="DT10" s="282"/>
      <c r="DU10" s="282"/>
      <c r="DV10" s="282"/>
      <c r="DW10" s="282"/>
      <c r="DX10" s="282"/>
      <c r="DY10" s="282"/>
      <c r="DZ10" s="282"/>
      <c r="EA10" s="282"/>
    </row>
    <row r="11" spans="1:150" ht="13.2" customHeight="1">
      <c r="A11" s="559" t="s">
        <v>8</v>
      </c>
      <c r="B11" s="317" t="s">
        <v>211</v>
      </c>
      <c r="C11" s="282"/>
      <c r="D11" s="282"/>
      <c r="E11" s="289"/>
      <c r="F11" s="289"/>
      <c r="G11" s="289"/>
      <c r="H11" s="289"/>
      <c r="I11" s="289"/>
      <c r="J11" s="289"/>
      <c r="K11" s="289"/>
      <c r="L11" s="289"/>
      <c r="M11" s="455"/>
      <c r="N11" s="455"/>
      <c r="O11" s="288"/>
      <c r="P11" s="288"/>
      <c r="Q11" s="288"/>
      <c r="R11" s="568"/>
    </row>
    <row r="12" spans="1:150" ht="13.2" customHeight="1">
      <c r="A12" s="289"/>
      <c r="B12" s="560"/>
      <c r="C12" s="561"/>
      <c r="D12" s="282"/>
      <c r="E12" s="289"/>
      <c r="F12" s="289"/>
      <c r="G12" s="289"/>
      <c r="H12" s="289"/>
      <c r="I12" s="289"/>
      <c r="J12" s="289"/>
      <c r="K12" s="289"/>
      <c r="L12" s="289"/>
      <c r="M12" s="455"/>
      <c r="N12" s="455"/>
      <c r="O12" s="288"/>
      <c r="P12" s="288"/>
      <c r="Q12" s="288"/>
      <c r="R12" s="568"/>
    </row>
    <row r="13" spans="1:150" ht="13.2" customHeight="1">
      <c r="A13" s="562">
        <v>1</v>
      </c>
      <c r="B13" s="316" t="s">
        <v>174</v>
      </c>
      <c r="C13" s="561"/>
      <c r="D13" s="291"/>
      <c r="E13" s="430" t="s">
        <v>509</v>
      </c>
      <c r="F13" s="332">
        <v>1</v>
      </c>
      <c r="G13" s="332">
        <v>0</v>
      </c>
      <c r="H13" s="332">
        <v>0</v>
      </c>
      <c r="I13" s="293">
        <v>0</v>
      </c>
      <c r="J13" s="293">
        <v>0</v>
      </c>
      <c r="K13" s="457">
        <f>SUM(F13:J13)</f>
        <v>1</v>
      </c>
      <c r="L13" s="292" t="s">
        <v>17</v>
      </c>
      <c r="M13" s="322"/>
      <c r="N13" s="322"/>
      <c r="O13" s="169"/>
      <c r="P13" s="322">
        <f>+M13*K13</f>
        <v>0</v>
      </c>
      <c r="Q13" s="322">
        <f>+N13*K13</f>
        <v>0</v>
      </c>
      <c r="R13" s="361">
        <f>+K13*O13</f>
        <v>0</v>
      </c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  <c r="AL13" s="291"/>
      <c r="AM13" s="291"/>
      <c r="AN13" s="291"/>
      <c r="AO13" s="291"/>
      <c r="AP13" s="291"/>
      <c r="AQ13" s="291"/>
      <c r="AR13" s="291"/>
      <c r="AS13" s="291"/>
      <c r="AT13" s="291"/>
      <c r="AU13" s="291"/>
      <c r="AV13" s="291"/>
      <c r="AW13" s="291"/>
      <c r="AX13" s="291"/>
      <c r="AY13" s="291"/>
      <c r="AZ13" s="291"/>
      <c r="BA13" s="291"/>
      <c r="BB13" s="291"/>
      <c r="BC13" s="291"/>
      <c r="BD13" s="291"/>
      <c r="BE13" s="291"/>
      <c r="BF13" s="291"/>
      <c r="BG13" s="291"/>
      <c r="BH13" s="291"/>
      <c r="BI13" s="291"/>
      <c r="BJ13" s="291"/>
      <c r="BK13" s="291"/>
      <c r="BL13" s="291"/>
      <c r="BM13" s="291"/>
      <c r="BN13" s="291"/>
      <c r="BO13" s="291"/>
      <c r="BP13" s="291"/>
      <c r="BQ13" s="291"/>
      <c r="BR13" s="291"/>
      <c r="BS13" s="291"/>
      <c r="BT13" s="291"/>
      <c r="BU13" s="291"/>
      <c r="BV13" s="291"/>
      <c r="BW13" s="291"/>
      <c r="BX13" s="291"/>
      <c r="BY13" s="291"/>
      <c r="BZ13" s="291"/>
      <c r="CA13" s="291"/>
      <c r="CB13" s="291"/>
      <c r="CC13" s="291"/>
      <c r="CD13" s="291"/>
      <c r="CE13" s="291"/>
      <c r="CF13" s="291"/>
      <c r="CG13" s="291"/>
      <c r="CH13" s="291"/>
      <c r="CI13" s="291"/>
      <c r="CJ13" s="291"/>
      <c r="CK13" s="291"/>
      <c r="CL13" s="291"/>
      <c r="CM13" s="291"/>
      <c r="CN13" s="291"/>
      <c r="CO13" s="291"/>
      <c r="CP13" s="291"/>
      <c r="CQ13" s="291"/>
      <c r="CR13" s="291"/>
      <c r="CS13" s="291"/>
      <c r="CT13" s="291"/>
      <c r="CU13" s="291"/>
      <c r="CV13" s="291"/>
      <c r="CW13" s="291"/>
      <c r="CX13" s="291"/>
      <c r="CY13" s="291"/>
      <c r="CZ13" s="291"/>
      <c r="DA13" s="291"/>
      <c r="DB13" s="291"/>
      <c r="DC13" s="291"/>
      <c r="DD13" s="291"/>
      <c r="DE13" s="291"/>
      <c r="DF13" s="291"/>
      <c r="DG13" s="291"/>
      <c r="DH13" s="291"/>
      <c r="DI13" s="291"/>
      <c r="DJ13" s="291"/>
      <c r="DK13" s="291"/>
      <c r="DL13" s="291"/>
      <c r="DM13" s="291"/>
      <c r="DN13" s="291"/>
      <c r="DO13" s="291"/>
      <c r="DP13" s="291"/>
      <c r="DQ13" s="291"/>
      <c r="DR13" s="291"/>
      <c r="DS13" s="291"/>
      <c r="DT13" s="291"/>
    </row>
    <row r="14" spans="1:150" ht="13.2" customHeight="1">
      <c r="A14" s="562"/>
      <c r="B14" s="318" t="s">
        <v>1</v>
      </c>
      <c r="C14" s="561" t="s">
        <v>516</v>
      </c>
      <c r="D14" s="291"/>
      <c r="E14" s="292"/>
      <c r="F14" s="333"/>
      <c r="G14" s="333"/>
      <c r="H14" s="334"/>
      <c r="I14" s="264"/>
      <c r="J14" s="264"/>
      <c r="K14" s="457"/>
      <c r="L14" s="292"/>
      <c r="M14" s="322"/>
      <c r="N14" s="322"/>
      <c r="O14" s="169"/>
      <c r="P14" s="322"/>
      <c r="Q14" s="322"/>
      <c r="R14" s="36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291"/>
      <c r="AL14" s="291"/>
      <c r="AM14" s="291"/>
      <c r="AN14" s="291"/>
      <c r="AO14" s="291"/>
      <c r="AP14" s="291"/>
      <c r="AQ14" s="291"/>
      <c r="AR14" s="291"/>
      <c r="AS14" s="291"/>
      <c r="AT14" s="291"/>
      <c r="AU14" s="291"/>
      <c r="AV14" s="291"/>
      <c r="AW14" s="291"/>
      <c r="AX14" s="291"/>
      <c r="AY14" s="291"/>
      <c r="AZ14" s="291"/>
      <c r="BA14" s="291"/>
      <c r="BB14" s="291"/>
      <c r="BC14" s="291"/>
      <c r="BD14" s="291"/>
      <c r="BE14" s="291"/>
      <c r="BF14" s="291"/>
      <c r="BG14" s="291"/>
      <c r="BH14" s="291"/>
      <c r="BI14" s="291"/>
      <c r="BJ14" s="291"/>
      <c r="BK14" s="291"/>
      <c r="BL14" s="291"/>
      <c r="BM14" s="291"/>
      <c r="BN14" s="291"/>
      <c r="BO14" s="291"/>
      <c r="BP14" s="291"/>
      <c r="BQ14" s="291"/>
      <c r="BR14" s="291"/>
      <c r="BS14" s="291"/>
      <c r="BT14" s="291"/>
      <c r="BU14" s="291"/>
      <c r="BV14" s="291"/>
      <c r="BW14" s="291"/>
      <c r="BX14" s="291"/>
      <c r="BY14" s="291"/>
      <c r="BZ14" s="291"/>
      <c r="CA14" s="291"/>
      <c r="CB14" s="291"/>
      <c r="CC14" s="291"/>
      <c r="CD14" s="291"/>
      <c r="CE14" s="291"/>
      <c r="CF14" s="291"/>
      <c r="CG14" s="291"/>
      <c r="CH14" s="291"/>
      <c r="CI14" s="291"/>
      <c r="CJ14" s="291"/>
      <c r="CK14" s="291"/>
      <c r="CL14" s="291"/>
      <c r="CM14" s="291"/>
      <c r="CN14" s="291"/>
      <c r="CO14" s="291"/>
      <c r="CP14" s="291"/>
      <c r="CQ14" s="291"/>
      <c r="CR14" s="291"/>
      <c r="CS14" s="291"/>
      <c r="CT14" s="291"/>
      <c r="CU14" s="291"/>
      <c r="CV14" s="291"/>
      <c r="CW14" s="291"/>
      <c r="CX14" s="291"/>
      <c r="CY14" s="291"/>
      <c r="CZ14" s="291"/>
      <c r="DA14" s="291"/>
      <c r="DB14" s="291"/>
      <c r="DC14" s="291"/>
      <c r="DD14" s="291"/>
      <c r="DE14" s="291"/>
      <c r="DF14" s="291"/>
      <c r="DG14" s="291"/>
      <c r="DH14" s="291"/>
      <c r="DI14" s="291"/>
      <c r="DJ14" s="291"/>
      <c r="DK14" s="291"/>
      <c r="DL14" s="291"/>
      <c r="DM14" s="291"/>
      <c r="DN14" s="291"/>
      <c r="DO14" s="291"/>
      <c r="DP14" s="291"/>
      <c r="DQ14" s="291"/>
      <c r="DR14" s="291"/>
      <c r="DS14" s="291"/>
      <c r="DT14" s="291"/>
    </row>
    <row r="15" spans="1:150" ht="13.2" customHeight="1">
      <c r="A15" s="292"/>
      <c r="B15" s="318" t="s">
        <v>1</v>
      </c>
      <c r="C15" s="561" t="s">
        <v>511</v>
      </c>
      <c r="D15" s="291"/>
      <c r="E15" s="292"/>
      <c r="F15" s="333"/>
      <c r="G15" s="333"/>
      <c r="H15" s="334"/>
      <c r="I15" s="264"/>
      <c r="J15" s="264"/>
      <c r="K15" s="457"/>
      <c r="L15" s="292"/>
      <c r="M15" s="322"/>
      <c r="N15" s="322"/>
      <c r="O15" s="169"/>
      <c r="P15" s="322"/>
      <c r="Q15" s="322"/>
      <c r="R15" s="36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1"/>
      <c r="AI15" s="291"/>
      <c r="AJ15" s="291"/>
      <c r="AK15" s="291"/>
      <c r="AL15" s="291"/>
      <c r="AM15" s="291"/>
      <c r="AN15" s="291"/>
      <c r="AO15" s="291"/>
      <c r="AP15" s="291"/>
      <c r="AQ15" s="291"/>
      <c r="AR15" s="291"/>
      <c r="AS15" s="291"/>
      <c r="AT15" s="291"/>
      <c r="AU15" s="291"/>
      <c r="AV15" s="291"/>
      <c r="AW15" s="291"/>
      <c r="AX15" s="291"/>
      <c r="AY15" s="291"/>
      <c r="AZ15" s="291"/>
      <c r="BA15" s="291"/>
      <c r="BB15" s="291"/>
      <c r="BC15" s="291"/>
      <c r="BD15" s="291"/>
      <c r="BE15" s="291"/>
      <c r="BF15" s="291"/>
      <c r="BG15" s="291"/>
      <c r="BH15" s="291"/>
      <c r="BI15" s="291"/>
      <c r="BJ15" s="291"/>
      <c r="BK15" s="291"/>
      <c r="BL15" s="291"/>
      <c r="BM15" s="291"/>
      <c r="BN15" s="291"/>
      <c r="BO15" s="291"/>
      <c r="BP15" s="291"/>
      <c r="BQ15" s="291"/>
      <c r="BR15" s="291"/>
      <c r="BS15" s="291"/>
      <c r="BT15" s="291"/>
      <c r="BU15" s="291"/>
      <c r="BV15" s="291"/>
      <c r="BW15" s="291"/>
      <c r="BX15" s="291"/>
      <c r="BY15" s="291"/>
      <c r="BZ15" s="291"/>
      <c r="CA15" s="291"/>
      <c r="CB15" s="291"/>
      <c r="CC15" s="291"/>
      <c r="CD15" s="291"/>
      <c r="CE15" s="291"/>
      <c r="CF15" s="291"/>
      <c r="CG15" s="291"/>
      <c r="CH15" s="291"/>
      <c r="CI15" s="291"/>
      <c r="CJ15" s="291"/>
      <c r="CK15" s="291"/>
      <c r="CL15" s="291"/>
      <c r="CM15" s="291"/>
      <c r="CN15" s="291"/>
      <c r="CO15" s="291"/>
      <c r="CP15" s="291"/>
      <c r="CQ15" s="291"/>
      <c r="CR15" s="291"/>
      <c r="CS15" s="291"/>
      <c r="CT15" s="291"/>
      <c r="CU15" s="291"/>
      <c r="CV15" s="291"/>
      <c r="CW15" s="291"/>
      <c r="CX15" s="291"/>
      <c r="CY15" s="291"/>
      <c r="CZ15" s="291"/>
      <c r="DA15" s="291"/>
      <c r="DB15" s="291"/>
      <c r="DC15" s="291"/>
      <c r="DD15" s="291"/>
      <c r="DE15" s="291"/>
      <c r="DF15" s="291"/>
      <c r="DG15" s="291"/>
      <c r="DH15" s="291"/>
      <c r="DI15" s="291"/>
      <c r="DJ15" s="291"/>
      <c r="DK15" s="291"/>
      <c r="DL15" s="291"/>
      <c r="DM15" s="291"/>
      <c r="DN15" s="291"/>
      <c r="DO15" s="291"/>
      <c r="DP15" s="291"/>
      <c r="DQ15" s="291"/>
      <c r="DR15" s="291"/>
      <c r="DS15" s="291"/>
      <c r="DT15" s="291"/>
    </row>
    <row r="16" spans="1:150" ht="13.2" customHeight="1">
      <c r="A16" s="292"/>
      <c r="B16" s="318" t="s">
        <v>1</v>
      </c>
      <c r="C16" s="561" t="s">
        <v>316</v>
      </c>
      <c r="E16" s="292"/>
      <c r="F16" s="333"/>
      <c r="G16" s="333"/>
      <c r="H16" s="334"/>
      <c r="I16" s="264"/>
      <c r="J16" s="264"/>
      <c r="K16" s="457"/>
      <c r="L16" s="292"/>
      <c r="M16" s="322"/>
      <c r="N16" s="322"/>
      <c r="O16" s="169"/>
      <c r="P16" s="322"/>
      <c r="Q16" s="322"/>
      <c r="R16" s="361"/>
      <c r="S16" s="291"/>
      <c r="T16" s="291"/>
      <c r="U16" s="291"/>
      <c r="V16" s="291"/>
      <c r="W16" s="291"/>
      <c r="X16" s="291"/>
      <c r="Y16" s="291"/>
      <c r="Z16" s="291"/>
      <c r="AA16" s="291"/>
      <c r="AB16" s="291"/>
      <c r="AC16" s="291"/>
      <c r="AD16" s="291"/>
      <c r="AE16" s="291"/>
      <c r="AF16" s="291"/>
      <c r="AG16" s="291"/>
      <c r="AH16" s="291"/>
      <c r="AI16" s="291"/>
      <c r="AJ16" s="291"/>
      <c r="AK16" s="291"/>
      <c r="AL16" s="291"/>
      <c r="AM16" s="291"/>
      <c r="AN16" s="291"/>
      <c r="AO16" s="291"/>
      <c r="AP16" s="291"/>
      <c r="AQ16" s="291"/>
      <c r="AR16" s="291"/>
      <c r="AS16" s="291"/>
      <c r="AT16" s="291"/>
      <c r="AU16" s="291"/>
      <c r="AV16" s="291"/>
      <c r="AW16" s="291"/>
      <c r="AX16" s="291"/>
      <c r="AY16" s="291"/>
      <c r="AZ16" s="291"/>
      <c r="BA16" s="291"/>
      <c r="BB16" s="291"/>
      <c r="BC16" s="291"/>
      <c r="BD16" s="291"/>
      <c r="BE16" s="291"/>
      <c r="BF16" s="291"/>
      <c r="BG16" s="291"/>
      <c r="BH16" s="291"/>
      <c r="BI16" s="291"/>
      <c r="BJ16" s="291"/>
      <c r="BK16" s="291"/>
      <c r="BL16" s="291"/>
      <c r="BM16" s="291"/>
      <c r="BN16" s="291"/>
      <c r="BO16" s="291"/>
      <c r="BP16" s="291"/>
      <c r="BQ16" s="291"/>
      <c r="BR16" s="291"/>
      <c r="BS16" s="291"/>
      <c r="BT16" s="291"/>
      <c r="BU16" s="291"/>
      <c r="BV16" s="291"/>
      <c r="BW16" s="291"/>
      <c r="BX16" s="291"/>
      <c r="BY16" s="291"/>
      <c r="BZ16" s="291"/>
      <c r="CA16" s="291"/>
      <c r="CB16" s="291"/>
      <c r="CC16" s="291"/>
      <c r="CD16" s="291"/>
      <c r="CE16" s="291"/>
      <c r="CF16" s="291"/>
      <c r="CG16" s="291"/>
      <c r="CH16" s="291"/>
      <c r="CI16" s="291"/>
      <c r="CJ16" s="291"/>
      <c r="CK16" s="291"/>
      <c r="CL16" s="291"/>
      <c r="CM16" s="291"/>
      <c r="CN16" s="291"/>
      <c r="CO16" s="291"/>
      <c r="CP16" s="291"/>
      <c r="CQ16" s="291"/>
      <c r="CR16" s="291"/>
      <c r="CS16" s="291"/>
      <c r="CT16" s="291"/>
      <c r="CU16" s="291"/>
      <c r="CV16" s="291"/>
      <c r="CW16" s="291"/>
      <c r="CX16" s="291"/>
      <c r="CY16" s="291"/>
      <c r="CZ16" s="291"/>
      <c r="DA16" s="291"/>
      <c r="DB16" s="291"/>
      <c r="DC16" s="291"/>
      <c r="DD16" s="291"/>
      <c r="DE16" s="291"/>
      <c r="DF16" s="291"/>
      <c r="DG16" s="291"/>
      <c r="DH16" s="291"/>
      <c r="DI16" s="291"/>
      <c r="DJ16" s="291"/>
      <c r="DK16" s="291"/>
      <c r="DL16" s="291"/>
      <c r="DM16" s="291"/>
      <c r="DN16" s="291"/>
      <c r="DO16" s="291"/>
      <c r="DP16" s="291"/>
      <c r="DQ16" s="291"/>
      <c r="DR16" s="291"/>
      <c r="DS16" s="291"/>
      <c r="DT16" s="291"/>
    </row>
    <row r="17" spans="1:124" ht="13.2" customHeight="1">
      <c r="A17" s="562">
        <f>1+A13</f>
        <v>2</v>
      </c>
      <c r="B17" s="316" t="s">
        <v>175</v>
      </c>
      <c r="C17" s="561"/>
      <c r="D17" s="291"/>
      <c r="E17" s="430" t="s">
        <v>510</v>
      </c>
      <c r="F17" s="332">
        <v>1</v>
      </c>
      <c r="G17" s="332">
        <v>0</v>
      </c>
      <c r="H17" s="332">
        <v>0</v>
      </c>
      <c r="I17" s="293">
        <v>0</v>
      </c>
      <c r="J17" s="293">
        <v>0</v>
      </c>
      <c r="K17" s="457">
        <f>SUM(F17:J17)</f>
        <v>1</v>
      </c>
      <c r="L17" s="292" t="s">
        <v>17</v>
      </c>
      <c r="M17" s="322"/>
      <c r="N17" s="322"/>
      <c r="O17" s="169"/>
      <c r="P17" s="322">
        <f t="shared" ref="P17:P60" si="0">+M17*K17</f>
        <v>0</v>
      </c>
      <c r="Q17" s="322">
        <f t="shared" ref="Q17:Q60" si="1">+N17*K17</f>
        <v>0</v>
      </c>
      <c r="R17" s="361">
        <f>+K17*O17</f>
        <v>0</v>
      </c>
      <c r="S17" s="291"/>
      <c r="T17" s="291"/>
      <c r="U17" s="291"/>
      <c r="V17" s="291"/>
      <c r="W17" s="291"/>
      <c r="X17" s="291"/>
      <c r="Y17" s="291"/>
      <c r="Z17" s="291"/>
      <c r="AA17" s="291"/>
      <c r="AB17" s="291"/>
      <c r="AC17" s="291"/>
      <c r="AD17" s="291"/>
      <c r="AE17" s="291"/>
      <c r="AF17" s="291"/>
      <c r="AG17" s="291"/>
      <c r="AH17" s="291"/>
      <c r="AI17" s="291"/>
      <c r="AJ17" s="291"/>
      <c r="AK17" s="291"/>
      <c r="AL17" s="291"/>
      <c r="AM17" s="291"/>
      <c r="AN17" s="291"/>
      <c r="AO17" s="291"/>
      <c r="AP17" s="291"/>
      <c r="AQ17" s="291"/>
      <c r="AR17" s="291"/>
      <c r="AS17" s="291"/>
      <c r="AT17" s="291"/>
      <c r="AU17" s="291"/>
      <c r="AV17" s="291"/>
      <c r="AW17" s="291"/>
      <c r="AX17" s="291"/>
      <c r="AY17" s="291"/>
      <c r="AZ17" s="291"/>
      <c r="BA17" s="291"/>
      <c r="BB17" s="291"/>
      <c r="BC17" s="291"/>
      <c r="BD17" s="291"/>
      <c r="BE17" s="291"/>
      <c r="BF17" s="291"/>
      <c r="BG17" s="291"/>
      <c r="BH17" s="291"/>
      <c r="BI17" s="291"/>
      <c r="BJ17" s="291"/>
      <c r="BK17" s="291"/>
      <c r="BL17" s="291"/>
      <c r="BM17" s="291"/>
      <c r="BN17" s="291"/>
      <c r="BO17" s="291"/>
      <c r="BP17" s="291"/>
      <c r="BQ17" s="291"/>
      <c r="BR17" s="291"/>
      <c r="BS17" s="291"/>
      <c r="BT17" s="291"/>
      <c r="BU17" s="291"/>
      <c r="BV17" s="291"/>
      <c r="BW17" s="291"/>
      <c r="BX17" s="291"/>
      <c r="BY17" s="291"/>
      <c r="BZ17" s="291"/>
      <c r="CA17" s="291"/>
      <c r="CB17" s="291"/>
      <c r="CC17" s="291"/>
      <c r="CD17" s="291"/>
      <c r="CE17" s="291"/>
      <c r="CF17" s="291"/>
      <c r="CG17" s="291"/>
      <c r="CH17" s="291"/>
      <c r="CI17" s="291"/>
      <c r="CJ17" s="291"/>
      <c r="CK17" s="291"/>
      <c r="CL17" s="291"/>
      <c r="CM17" s="291"/>
      <c r="CN17" s="291"/>
      <c r="CO17" s="291"/>
      <c r="CP17" s="291"/>
      <c r="CQ17" s="291"/>
      <c r="CR17" s="291"/>
      <c r="CS17" s="291"/>
      <c r="CT17" s="291"/>
      <c r="CU17" s="291"/>
      <c r="CV17" s="291"/>
      <c r="CW17" s="291"/>
      <c r="CX17" s="291"/>
      <c r="CY17" s="291"/>
      <c r="CZ17" s="291"/>
      <c r="DA17" s="291"/>
      <c r="DB17" s="291"/>
      <c r="DC17" s="291"/>
      <c r="DD17" s="291"/>
      <c r="DE17" s="291"/>
      <c r="DF17" s="291"/>
      <c r="DG17" s="291"/>
      <c r="DH17" s="291"/>
      <c r="DI17" s="291"/>
      <c r="DJ17" s="291"/>
      <c r="DK17" s="291"/>
      <c r="DL17" s="291"/>
      <c r="DM17" s="291"/>
      <c r="DN17" s="291"/>
      <c r="DO17" s="291"/>
      <c r="DP17" s="291"/>
      <c r="DQ17" s="291"/>
      <c r="DR17" s="291"/>
      <c r="DS17" s="291"/>
      <c r="DT17" s="291"/>
    </row>
    <row r="18" spans="1:124" ht="13.2" customHeight="1">
      <c r="A18" s="562"/>
      <c r="B18" s="318" t="s">
        <v>1</v>
      </c>
      <c r="C18" s="561" t="s">
        <v>515</v>
      </c>
      <c r="D18" s="291"/>
      <c r="E18" s="292"/>
      <c r="F18" s="333"/>
      <c r="G18" s="333"/>
      <c r="H18" s="334"/>
      <c r="I18" s="264"/>
      <c r="J18" s="264"/>
      <c r="K18" s="457"/>
      <c r="L18" s="292"/>
      <c r="M18" s="322"/>
      <c r="N18" s="322"/>
      <c r="O18" s="169"/>
      <c r="P18" s="322"/>
      <c r="Q18" s="322"/>
      <c r="R18" s="361"/>
      <c r="S18" s="291"/>
      <c r="T18" s="291"/>
      <c r="U18" s="291"/>
      <c r="V18" s="291"/>
      <c r="W18" s="291"/>
      <c r="X18" s="291"/>
      <c r="Y18" s="291"/>
      <c r="Z18" s="291"/>
      <c r="AA18" s="291"/>
      <c r="AB18" s="291"/>
      <c r="AC18" s="291"/>
      <c r="AD18" s="291"/>
      <c r="AE18" s="291"/>
      <c r="AF18" s="291"/>
      <c r="AG18" s="291"/>
      <c r="AH18" s="291"/>
      <c r="AI18" s="291"/>
      <c r="AJ18" s="291"/>
      <c r="AK18" s="291"/>
      <c r="AL18" s="291"/>
      <c r="AM18" s="291"/>
      <c r="AN18" s="291"/>
      <c r="AO18" s="291"/>
      <c r="AP18" s="291"/>
      <c r="AQ18" s="291"/>
      <c r="AR18" s="291"/>
      <c r="AS18" s="291"/>
      <c r="AT18" s="291"/>
      <c r="AU18" s="291"/>
      <c r="AV18" s="291"/>
      <c r="AW18" s="291"/>
      <c r="AX18" s="291"/>
      <c r="AY18" s="291"/>
      <c r="AZ18" s="291"/>
      <c r="BA18" s="291"/>
      <c r="BB18" s="291"/>
      <c r="BC18" s="291"/>
      <c r="BD18" s="291"/>
      <c r="BE18" s="291"/>
      <c r="BF18" s="291"/>
      <c r="BG18" s="291"/>
      <c r="BH18" s="291"/>
      <c r="BI18" s="291"/>
      <c r="BJ18" s="291"/>
      <c r="BK18" s="291"/>
      <c r="BL18" s="291"/>
      <c r="BM18" s="291"/>
      <c r="BN18" s="291"/>
      <c r="BO18" s="291"/>
      <c r="BP18" s="291"/>
      <c r="BQ18" s="291"/>
      <c r="BR18" s="291"/>
      <c r="BS18" s="291"/>
      <c r="BT18" s="291"/>
      <c r="BU18" s="291"/>
      <c r="BV18" s="291"/>
      <c r="BW18" s="291"/>
      <c r="BX18" s="291"/>
      <c r="BY18" s="291"/>
      <c r="BZ18" s="291"/>
      <c r="CA18" s="291"/>
      <c r="CB18" s="291"/>
      <c r="CC18" s="291"/>
      <c r="CD18" s="291"/>
      <c r="CE18" s="291"/>
      <c r="CF18" s="291"/>
      <c r="CG18" s="291"/>
      <c r="CH18" s="291"/>
      <c r="CI18" s="291"/>
      <c r="CJ18" s="291"/>
      <c r="CK18" s="291"/>
      <c r="CL18" s="291"/>
      <c r="CM18" s="291"/>
      <c r="CN18" s="291"/>
      <c r="CO18" s="291"/>
      <c r="CP18" s="291"/>
      <c r="CQ18" s="291"/>
      <c r="CR18" s="291"/>
      <c r="CS18" s="291"/>
      <c r="CT18" s="291"/>
      <c r="CU18" s="291"/>
      <c r="CV18" s="291"/>
      <c r="CW18" s="291"/>
      <c r="CX18" s="291"/>
      <c r="CY18" s="291"/>
      <c r="CZ18" s="291"/>
      <c r="DA18" s="291"/>
      <c r="DB18" s="291"/>
      <c r="DC18" s="291"/>
      <c r="DD18" s="291"/>
      <c r="DE18" s="291"/>
      <c r="DF18" s="291"/>
      <c r="DG18" s="291"/>
      <c r="DH18" s="291"/>
      <c r="DI18" s="291"/>
      <c r="DJ18" s="291"/>
      <c r="DK18" s="291"/>
      <c r="DL18" s="291"/>
      <c r="DM18" s="291"/>
      <c r="DN18" s="291"/>
      <c r="DO18" s="291"/>
      <c r="DP18" s="291"/>
      <c r="DQ18" s="291"/>
      <c r="DR18" s="291"/>
      <c r="DS18" s="291"/>
      <c r="DT18" s="291"/>
    </row>
    <row r="19" spans="1:124" ht="13.2" customHeight="1">
      <c r="A19" s="292"/>
      <c r="B19" s="318" t="s">
        <v>1</v>
      </c>
      <c r="C19" s="561" t="s">
        <v>293</v>
      </c>
      <c r="D19" s="291"/>
      <c r="E19" s="292"/>
      <c r="F19" s="333"/>
      <c r="G19" s="333"/>
      <c r="H19" s="334"/>
      <c r="I19" s="264"/>
      <c r="J19" s="264"/>
      <c r="K19" s="457"/>
      <c r="L19" s="292"/>
      <c r="M19" s="322"/>
      <c r="N19" s="322"/>
      <c r="O19" s="169"/>
      <c r="P19" s="322"/>
      <c r="Q19" s="322"/>
      <c r="R19" s="361"/>
      <c r="S19" s="291"/>
      <c r="T19" s="291"/>
      <c r="U19" s="291"/>
      <c r="V19" s="291"/>
      <c r="W19" s="291"/>
      <c r="X19" s="291"/>
      <c r="Y19" s="291"/>
      <c r="Z19" s="291"/>
      <c r="AA19" s="291"/>
      <c r="AB19" s="291"/>
      <c r="AC19" s="291"/>
      <c r="AD19" s="291"/>
      <c r="AE19" s="291"/>
      <c r="AF19" s="291"/>
      <c r="AG19" s="291"/>
      <c r="AH19" s="291"/>
      <c r="AI19" s="291"/>
      <c r="AJ19" s="291"/>
      <c r="AK19" s="291"/>
      <c r="AL19" s="291"/>
      <c r="AM19" s="291"/>
      <c r="AN19" s="291"/>
      <c r="AO19" s="291"/>
      <c r="AP19" s="291"/>
      <c r="AQ19" s="291"/>
      <c r="AR19" s="291"/>
      <c r="AS19" s="291"/>
      <c r="AT19" s="291"/>
      <c r="AU19" s="291"/>
      <c r="AV19" s="291"/>
      <c r="AW19" s="291"/>
      <c r="AX19" s="291"/>
      <c r="AY19" s="291"/>
      <c r="AZ19" s="291"/>
      <c r="BA19" s="291"/>
      <c r="BB19" s="291"/>
      <c r="BC19" s="291"/>
      <c r="BD19" s="291"/>
      <c r="BE19" s="291"/>
      <c r="BF19" s="291"/>
      <c r="BG19" s="291"/>
      <c r="BH19" s="291"/>
      <c r="BI19" s="291"/>
      <c r="BJ19" s="291"/>
      <c r="BK19" s="291"/>
      <c r="BL19" s="291"/>
      <c r="BM19" s="291"/>
      <c r="BN19" s="291"/>
      <c r="BO19" s="291"/>
      <c r="BP19" s="291"/>
      <c r="BQ19" s="291"/>
      <c r="BR19" s="291"/>
      <c r="BS19" s="291"/>
      <c r="BT19" s="291"/>
      <c r="BU19" s="291"/>
      <c r="BV19" s="291"/>
      <c r="BW19" s="291"/>
      <c r="BX19" s="291"/>
      <c r="BY19" s="291"/>
      <c r="BZ19" s="291"/>
      <c r="CA19" s="291"/>
      <c r="CB19" s="291"/>
      <c r="CC19" s="291"/>
      <c r="CD19" s="291"/>
      <c r="CE19" s="291"/>
      <c r="CF19" s="291"/>
      <c r="CG19" s="291"/>
      <c r="CH19" s="291"/>
      <c r="CI19" s="291"/>
      <c r="CJ19" s="291"/>
      <c r="CK19" s="291"/>
      <c r="CL19" s="291"/>
      <c r="CM19" s="291"/>
      <c r="CN19" s="291"/>
      <c r="CO19" s="291"/>
      <c r="CP19" s="291"/>
      <c r="CQ19" s="291"/>
      <c r="CR19" s="291"/>
      <c r="CS19" s="291"/>
      <c r="CT19" s="291"/>
      <c r="CU19" s="291"/>
      <c r="CV19" s="291"/>
      <c r="CW19" s="291"/>
      <c r="CX19" s="291"/>
      <c r="CY19" s="291"/>
      <c r="CZ19" s="291"/>
      <c r="DA19" s="291"/>
      <c r="DB19" s="291"/>
      <c r="DC19" s="291"/>
      <c r="DD19" s="291"/>
      <c r="DE19" s="291"/>
      <c r="DF19" s="291"/>
      <c r="DG19" s="291"/>
      <c r="DH19" s="291"/>
      <c r="DI19" s="291"/>
      <c r="DJ19" s="291"/>
      <c r="DK19" s="291"/>
      <c r="DL19" s="291"/>
      <c r="DM19" s="291"/>
      <c r="DN19" s="291"/>
      <c r="DO19" s="291"/>
      <c r="DP19" s="291"/>
      <c r="DQ19" s="291"/>
      <c r="DR19" s="291"/>
      <c r="DS19" s="291"/>
      <c r="DT19" s="291"/>
    </row>
    <row r="20" spans="1:124" ht="13.2" customHeight="1">
      <c r="A20" s="292"/>
      <c r="B20" s="318" t="s">
        <v>1</v>
      </c>
      <c r="C20" s="561" t="s">
        <v>314</v>
      </c>
      <c r="D20" s="291"/>
      <c r="E20" s="292"/>
      <c r="F20" s="333"/>
      <c r="G20" s="333"/>
      <c r="H20" s="334"/>
      <c r="I20" s="264"/>
      <c r="J20" s="264"/>
      <c r="K20" s="457"/>
      <c r="L20" s="292"/>
      <c r="M20" s="322"/>
      <c r="N20" s="322"/>
      <c r="O20" s="169"/>
      <c r="P20" s="322"/>
      <c r="Q20" s="322"/>
      <c r="R20" s="361"/>
      <c r="S20" s="291"/>
      <c r="T20" s="291"/>
      <c r="U20" s="291"/>
      <c r="V20" s="291"/>
      <c r="W20" s="291"/>
      <c r="X20" s="291"/>
      <c r="Y20" s="291"/>
      <c r="Z20" s="291"/>
      <c r="AA20" s="291"/>
      <c r="AB20" s="291"/>
      <c r="AC20" s="291"/>
      <c r="AD20" s="291"/>
      <c r="AE20" s="291"/>
      <c r="AF20" s="291"/>
      <c r="AG20" s="291"/>
      <c r="AH20" s="291"/>
      <c r="AI20" s="291"/>
      <c r="AJ20" s="291"/>
      <c r="AK20" s="291"/>
      <c r="AL20" s="291"/>
      <c r="AM20" s="291"/>
      <c r="AN20" s="291"/>
      <c r="AO20" s="291"/>
      <c r="AP20" s="291"/>
      <c r="AQ20" s="291"/>
      <c r="AR20" s="291"/>
      <c r="AS20" s="291"/>
      <c r="AT20" s="291"/>
      <c r="AU20" s="291"/>
      <c r="AV20" s="291"/>
      <c r="AW20" s="291"/>
      <c r="AX20" s="291"/>
      <c r="AY20" s="291"/>
      <c r="AZ20" s="291"/>
      <c r="BA20" s="291"/>
      <c r="BB20" s="291"/>
      <c r="BC20" s="291"/>
      <c r="BD20" s="291"/>
      <c r="BE20" s="291"/>
      <c r="BF20" s="291"/>
      <c r="BG20" s="291"/>
      <c r="BH20" s="291"/>
      <c r="BI20" s="291"/>
      <c r="BJ20" s="291"/>
      <c r="BK20" s="291"/>
      <c r="BL20" s="291"/>
      <c r="BM20" s="291"/>
      <c r="BN20" s="291"/>
      <c r="BO20" s="291"/>
      <c r="BP20" s="291"/>
      <c r="BQ20" s="291"/>
      <c r="BR20" s="291"/>
      <c r="BS20" s="291"/>
      <c r="BT20" s="291"/>
      <c r="BU20" s="291"/>
      <c r="BV20" s="291"/>
      <c r="BW20" s="291"/>
      <c r="BX20" s="291"/>
      <c r="BY20" s="291"/>
      <c r="BZ20" s="291"/>
      <c r="CA20" s="291"/>
      <c r="CB20" s="291"/>
      <c r="CC20" s="291"/>
      <c r="CD20" s="291"/>
      <c r="CE20" s="291"/>
      <c r="CF20" s="291"/>
      <c r="CG20" s="291"/>
      <c r="CH20" s="291"/>
      <c r="CI20" s="291"/>
      <c r="CJ20" s="291"/>
      <c r="CK20" s="291"/>
      <c r="CL20" s="291"/>
      <c r="CM20" s="291"/>
      <c r="CN20" s="291"/>
      <c r="CO20" s="291"/>
      <c r="CP20" s="291"/>
      <c r="CQ20" s="291"/>
      <c r="CR20" s="291"/>
      <c r="CS20" s="291"/>
      <c r="CT20" s="291"/>
      <c r="CU20" s="291"/>
      <c r="CV20" s="291"/>
      <c r="CW20" s="291"/>
      <c r="CX20" s="291"/>
      <c r="CY20" s="291"/>
      <c r="CZ20" s="291"/>
      <c r="DA20" s="291"/>
      <c r="DB20" s="291"/>
      <c r="DC20" s="291"/>
      <c r="DD20" s="291"/>
      <c r="DE20" s="291"/>
      <c r="DF20" s="291"/>
      <c r="DG20" s="291"/>
      <c r="DH20" s="291"/>
      <c r="DI20" s="291"/>
      <c r="DJ20" s="291"/>
      <c r="DK20" s="291"/>
      <c r="DL20" s="291"/>
      <c r="DM20" s="291"/>
      <c r="DN20" s="291"/>
      <c r="DO20" s="291"/>
      <c r="DP20" s="291"/>
      <c r="DQ20" s="291"/>
      <c r="DR20" s="291"/>
      <c r="DS20" s="291"/>
      <c r="DT20" s="291"/>
    </row>
    <row r="21" spans="1:124" ht="13.2" customHeight="1">
      <c r="A21" s="562">
        <f>1+A17</f>
        <v>3</v>
      </c>
      <c r="B21" s="316" t="s">
        <v>176</v>
      </c>
      <c r="C21" s="561"/>
      <c r="D21" s="291"/>
      <c r="E21" s="430" t="s">
        <v>512</v>
      </c>
      <c r="F21" s="332">
        <v>1</v>
      </c>
      <c r="G21" s="332">
        <v>0</v>
      </c>
      <c r="H21" s="332">
        <v>0</v>
      </c>
      <c r="I21" s="293">
        <v>0</v>
      </c>
      <c r="J21" s="293">
        <v>0</v>
      </c>
      <c r="K21" s="457">
        <f>SUM(F21:J21)</f>
        <v>1</v>
      </c>
      <c r="L21" s="292" t="s">
        <v>17</v>
      </c>
      <c r="M21" s="322"/>
      <c r="N21" s="322"/>
      <c r="O21" s="169"/>
      <c r="P21" s="322">
        <f t="shared" si="0"/>
        <v>0</v>
      </c>
      <c r="Q21" s="322">
        <f t="shared" si="1"/>
        <v>0</v>
      </c>
      <c r="R21" s="361">
        <f>+K21*O21</f>
        <v>0</v>
      </c>
      <c r="S21" s="291"/>
      <c r="T21" s="291"/>
      <c r="U21" s="291"/>
      <c r="V21" s="291"/>
      <c r="W21" s="291"/>
      <c r="X21" s="291"/>
      <c r="Y21" s="291"/>
      <c r="Z21" s="291"/>
      <c r="AA21" s="291"/>
      <c r="AB21" s="291"/>
      <c r="AC21" s="291"/>
      <c r="AD21" s="291"/>
      <c r="AE21" s="291"/>
      <c r="AF21" s="291"/>
      <c r="AG21" s="291"/>
      <c r="AH21" s="291"/>
      <c r="AI21" s="291"/>
      <c r="AJ21" s="291"/>
      <c r="AK21" s="291"/>
      <c r="AL21" s="291"/>
      <c r="AM21" s="291"/>
      <c r="AN21" s="291"/>
      <c r="AO21" s="291"/>
      <c r="AP21" s="291"/>
      <c r="AQ21" s="291"/>
      <c r="AR21" s="291"/>
      <c r="AS21" s="291"/>
      <c r="AT21" s="291"/>
      <c r="AU21" s="291"/>
      <c r="AV21" s="291"/>
      <c r="AW21" s="291"/>
      <c r="AX21" s="291"/>
      <c r="AY21" s="291"/>
      <c r="AZ21" s="291"/>
      <c r="BA21" s="291"/>
      <c r="BB21" s="291"/>
      <c r="BC21" s="291"/>
      <c r="BD21" s="291"/>
      <c r="BE21" s="291"/>
      <c r="BF21" s="291"/>
      <c r="BG21" s="291"/>
      <c r="BH21" s="291"/>
      <c r="BI21" s="291"/>
      <c r="BJ21" s="291"/>
      <c r="BK21" s="291"/>
      <c r="BL21" s="291"/>
      <c r="BM21" s="291"/>
      <c r="BN21" s="291"/>
      <c r="BO21" s="291"/>
      <c r="BP21" s="291"/>
      <c r="BQ21" s="291"/>
      <c r="BR21" s="291"/>
      <c r="BS21" s="291"/>
      <c r="BT21" s="291"/>
      <c r="BU21" s="291"/>
      <c r="BV21" s="291"/>
      <c r="BW21" s="291"/>
      <c r="BX21" s="291"/>
      <c r="BY21" s="291"/>
      <c r="BZ21" s="291"/>
      <c r="CA21" s="291"/>
      <c r="CB21" s="291"/>
      <c r="CC21" s="291"/>
      <c r="CD21" s="291"/>
      <c r="CE21" s="291"/>
      <c r="CF21" s="291"/>
      <c r="CG21" s="291"/>
      <c r="CH21" s="291"/>
      <c r="CI21" s="291"/>
      <c r="CJ21" s="291"/>
      <c r="CK21" s="291"/>
      <c r="CL21" s="291"/>
      <c r="CM21" s="291"/>
      <c r="CN21" s="291"/>
      <c r="CO21" s="291"/>
      <c r="CP21" s="291"/>
      <c r="CQ21" s="291"/>
      <c r="CR21" s="291"/>
      <c r="CS21" s="291"/>
      <c r="CT21" s="291"/>
      <c r="CU21" s="291"/>
      <c r="CV21" s="291"/>
      <c r="CW21" s="291"/>
      <c r="CX21" s="291"/>
      <c r="CY21" s="291"/>
      <c r="CZ21" s="291"/>
      <c r="DA21" s="291"/>
      <c r="DB21" s="291"/>
      <c r="DC21" s="291"/>
      <c r="DD21" s="291"/>
      <c r="DE21" s="291"/>
      <c r="DF21" s="291"/>
      <c r="DG21" s="291"/>
      <c r="DH21" s="291"/>
      <c r="DI21" s="291"/>
      <c r="DJ21" s="291"/>
      <c r="DK21" s="291"/>
      <c r="DL21" s="291"/>
      <c r="DM21" s="291"/>
      <c r="DN21" s="291"/>
      <c r="DO21" s="291"/>
      <c r="DP21" s="291"/>
      <c r="DQ21" s="291"/>
      <c r="DR21" s="291"/>
      <c r="DS21" s="291"/>
      <c r="DT21" s="291"/>
    </row>
    <row r="22" spans="1:124" ht="13.2" customHeight="1">
      <c r="A22" s="562"/>
      <c r="B22" s="318" t="s">
        <v>1</v>
      </c>
      <c r="C22" s="561" t="s">
        <v>515</v>
      </c>
      <c r="D22" s="291"/>
      <c r="E22" s="292"/>
      <c r="F22" s="333"/>
      <c r="G22" s="333"/>
      <c r="H22" s="334"/>
      <c r="I22" s="264"/>
      <c r="J22" s="264"/>
      <c r="K22" s="457"/>
      <c r="L22" s="292"/>
      <c r="M22" s="322"/>
      <c r="N22" s="322"/>
      <c r="O22" s="169"/>
      <c r="P22" s="322"/>
      <c r="Q22" s="322"/>
      <c r="R22" s="361"/>
      <c r="S22" s="291"/>
      <c r="T22" s="291"/>
      <c r="U22" s="291"/>
      <c r="V22" s="291"/>
      <c r="W22" s="291"/>
      <c r="X22" s="291"/>
      <c r="Y22" s="291"/>
      <c r="Z22" s="291"/>
      <c r="AA22" s="291"/>
      <c r="AB22" s="291"/>
      <c r="AC22" s="291"/>
      <c r="AD22" s="291"/>
      <c r="AE22" s="291"/>
      <c r="AF22" s="291"/>
      <c r="AG22" s="291"/>
      <c r="AH22" s="291"/>
      <c r="AI22" s="291"/>
      <c r="AJ22" s="291"/>
      <c r="AK22" s="291"/>
      <c r="AL22" s="291"/>
      <c r="AM22" s="291"/>
      <c r="AN22" s="291"/>
      <c r="AO22" s="291"/>
      <c r="AP22" s="291"/>
      <c r="AQ22" s="291"/>
      <c r="AR22" s="291"/>
      <c r="AS22" s="291"/>
      <c r="AT22" s="291"/>
      <c r="AU22" s="291"/>
      <c r="AV22" s="291"/>
      <c r="AW22" s="291"/>
      <c r="AX22" s="291"/>
      <c r="AY22" s="291"/>
      <c r="AZ22" s="291"/>
      <c r="BA22" s="291"/>
      <c r="BB22" s="291"/>
      <c r="BC22" s="291"/>
      <c r="BD22" s="291"/>
      <c r="BE22" s="291"/>
      <c r="BF22" s="291"/>
      <c r="BG22" s="291"/>
      <c r="BH22" s="291"/>
      <c r="BI22" s="291"/>
      <c r="BJ22" s="291"/>
      <c r="BK22" s="291"/>
      <c r="BL22" s="291"/>
      <c r="BM22" s="291"/>
      <c r="BN22" s="291"/>
      <c r="BO22" s="291"/>
      <c r="BP22" s="291"/>
      <c r="BQ22" s="291"/>
      <c r="BR22" s="291"/>
      <c r="BS22" s="291"/>
      <c r="BT22" s="291"/>
      <c r="BU22" s="291"/>
      <c r="BV22" s="291"/>
      <c r="BW22" s="291"/>
      <c r="BX22" s="291"/>
      <c r="BY22" s="291"/>
      <c r="BZ22" s="291"/>
      <c r="CA22" s="291"/>
      <c r="CB22" s="291"/>
      <c r="CC22" s="291"/>
      <c r="CD22" s="291"/>
      <c r="CE22" s="291"/>
      <c r="CF22" s="291"/>
      <c r="CG22" s="291"/>
      <c r="CH22" s="291"/>
      <c r="CI22" s="291"/>
      <c r="CJ22" s="291"/>
      <c r="CK22" s="291"/>
      <c r="CL22" s="291"/>
      <c r="CM22" s="291"/>
      <c r="CN22" s="291"/>
      <c r="CO22" s="291"/>
      <c r="CP22" s="291"/>
      <c r="CQ22" s="291"/>
      <c r="CR22" s="291"/>
      <c r="CS22" s="291"/>
      <c r="CT22" s="291"/>
      <c r="CU22" s="291"/>
      <c r="CV22" s="291"/>
      <c r="CW22" s="291"/>
      <c r="CX22" s="291"/>
      <c r="CY22" s="291"/>
      <c r="CZ22" s="291"/>
      <c r="DA22" s="291"/>
      <c r="DB22" s="291"/>
      <c r="DC22" s="291"/>
      <c r="DD22" s="291"/>
      <c r="DE22" s="291"/>
      <c r="DF22" s="291"/>
      <c r="DG22" s="291"/>
      <c r="DH22" s="291"/>
      <c r="DI22" s="291"/>
      <c r="DJ22" s="291"/>
      <c r="DK22" s="291"/>
      <c r="DL22" s="291"/>
      <c r="DM22" s="291"/>
      <c r="DN22" s="291"/>
      <c r="DO22" s="291"/>
      <c r="DP22" s="291"/>
      <c r="DQ22" s="291"/>
      <c r="DR22" s="291"/>
      <c r="DS22" s="291"/>
      <c r="DT22" s="291"/>
    </row>
    <row r="23" spans="1:124" ht="13.2" customHeight="1">
      <c r="A23" s="292"/>
      <c r="B23" s="318" t="s">
        <v>1</v>
      </c>
      <c r="C23" s="561" t="s">
        <v>293</v>
      </c>
      <c r="D23" s="291"/>
      <c r="E23" s="292"/>
      <c r="F23" s="333"/>
      <c r="G23" s="333"/>
      <c r="H23" s="334"/>
      <c r="I23" s="264"/>
      <c r="J23" s="264"/>
      <c r="K23" s="457"/>
      <c r="L23" s="292"/>
      <c r="M23" s="322"/>
      <c r="N23" s="322"/>
      <c r="O23" s="169"/>
      <c r="P23" s="322"/>
      <c r="Q23" s="322"/>
      <c r="R23" s="36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O23" s="291"/>
      <c r="AP23" s="291"/>
      <c r="AQ23" s="291"/>
      <c r="AR23" s="291"/>
      <c r="AS23" s="291"/>
      <c r="AT23" s="291"/>
      <c r="AU23" s="291"/>
      <c r="AV23" s="291"/>
      <c r="AW23" s="291"/>
      <c r="AX23" s="291"/>
      <c r="AY23" s="291"/>
      <c r="AZ23" s="291"/>
      <c r="BA23" s="291"/>
      <c r="BB23" s="291"/>
      <c r="BC23" s="291"/>
      <c r="BD23" s="291"/>
      <c r="BE23" s="291"/>
      <c r="BF23" s="291"/>
      <c r="BG23" s="291"/>
      <c r="BH23" s="291"/>
      <c r="BI23" s="291"/>
      <c r="BJ23" s="291"/>
      <c r="BK23" s="291"/>
      <c r="BL23" s="291"/>
      <c r="BM23" s="291"/>
      <c r="BN23" s="291"/>
      <c r="BO23" s="291"/>
      <c r="BP23" s="291"/>
      <c r="BQ23" s="291"/>
      <c r="BR23" s="291"/>
      <c r="BS23" s="291"/>
      <c r="BT23" s="291"/>
      <c r="BU23" s="291"/>
      <c r="BV23" s="291"/>
      <c r="BW23" s="291"/>
      <c r="BX23" s="291"/>
      <c r="BY23" s="291"/>
      <c r="BZ23" s="291"/>
      <c r="CA23" s="291"/>
      <c r="CB23" s="291"/>
      <c r="CC23" s="291"/>
      <c r="CD23" s="291"/>
      <c r="CE23" s="291"/>
      <c r="CF23" s="291"/>
      <c r="CG23" s="291"/>
      <c r="CH23" s="291"/>
      <c r="CI23" s="291"/>
      <c r="CJ23" s="291"/>
      <c r="CK23" s="291"/>
      <c r="CL23" s="291"/>
      <c r="CM23" s="291"/>
      <c r="CN23" s="291"/>
      <c r="CO23" s="291"/>
      <c r="CP23" s="291"/>
      <c r="CQ23" s="291"/>
      <c r="CR23" s="291"/>
      <c r="CS23" s="291"/>
      <c r="CT23" s="291"/>
      <c r="CU23" s="291"/>
      <c r="CV23" s="291"/>
      <c r="CW23" s="291"/>
      <c r="CX23" s="291"/>
      <c r="CY23" s="291"/>
      <c r="CZ23" s="291"/>
      <c r="DA23" s="291"/>
      <c r="DB23" s="291"/>
      <c r="DC23" s="291"/>
      <c r="DD23" s="291"/>
      <c r="DE23" s="291"/>
      <c r="DF23" s="291"/>
      <c r="DG23" s="291"/>
      <c r="DH23" s="291"/>
      <c r="DI23" s="291"/>
      <c r="DJ23" s="291"/>
      <c r="DK23" s="291"/>
      <c r="DL23" s="291"/>
      <c r="DM23" s="291"/>
      <c r="DN23" s="291"/>
      <c r="DO23" s="291"/>
      <c r="DP23" s="291"/>
      <c r="DQ23" s="291"/>
      <c r="DR23" s="291"/>
      <c r="DS23" s="291"/>
      <c r="DT23" s="291"/>
    </row>
    <row r="24" spans="1:124" ht="13.2" customHeight="1">
      <c r="A24" s="292"/>
      <c r="B24" s="318" t="s">
        <v>1</v>
      </c>
      <c r="C24" s="561" t="s">
        <v>314</v>
      </c>
      <c r="D24" s="291"/>
      <c r="E24" s="292"/>
      <c r="F24" s="333"/>
      <c r="G24" s="333"/>
      <c r="H24" s="334"/>
      <c r="I24" s="264"/>
      <c r="J24" s="264"/>
      <c r="K24" s="457"/>
      <c r="L24" s="292"/>
      <c r="M24" s="322"/>
      <c r="N24" s="322"/>
      <c r="O24" s="169"/>
      <c r="P24" s="322"/>
      <c r="Q24" s="322"/>
      <c r="R24" s="361"/>
      <c r="S24" s="291"/>
      <c r="T24" s="291"/>
      <c r="U24" s="291"/>
      <c r="V24" s="291"/>
      <c r="W24" s="291"/>
      <c r="X24" s="291"/>
      <c r="Y24" s="291"/>
      <c r="Z24" s="291"/>
      <c r="AA24" s="291"/>
      <c r="AB24" s="291"/>
      <c r="AC24" s="291"/>
      <c r="AD24" s="291"/>
      <c r="AE24" s="291"/>
      <c r="AF24" s="291"/>
      <c r="AG24" s="291"/>
      <c r="AH24" s="291"/>
      <c r="AI24" s="291"/>
      <c r="AJ24" s="291"/>
      <c r="AK24" s="291"/>
      <c r="AL24" s="291"/>
      <c r="AM24" s="291"/>
      <c r="AN24" s="291"/>
      <c r="AO24" s="291"/>
      <c r="AP24" s="291"/>
      <c r="AQ24" s="291"/>
      <c r="AR24" s="291"/>
      <c r="AS24" s="291"/>
      <c r="AT24" s="291"/>
      <c r="AU24" s="291"/>
      <c r="AV24" s="291"/>
      <c r="AW24" s="291"/>
      <c r="AX24" s="291"/>
      <c r="AY24" s="291"/>
      <c r="AZ24" s="291"/>
      <c r="BA24" s="291"/>
      <c r="BB24" s="291"/>
      <c r="BC24" s="291"/>
      <c r="BD24" s="291"/>
      <c r="BE24" s="291"/>
      <c r="BF24" s="291"/>
      <c r="BG24" s="291"/>
      <c r="BH24" s="291"/>
      <c r="BI24" s="291"/>
      <c r="BJ24" s="291"/>
      <c r="BK24" s="291"/>
      <c r="BL24" s="291"/>
      <c r="BM24" s="291"/>
      <c r="BN24" s="291"/>
      <c r="BO24" s="291"/>
      <c r="BP24" s="291"/>
      <c r="BQ24" s="291"/>
      <c r="BR24" s="291"/>
      <c r="BS24" s="291"/>
      <c r="BT24" s="291"/>
      <c r="BU24" s="291"/>
      <c r="BV24" s="291"/>
      <c r="BW24" s="291"/>
      <c r="BX24" s="291"/>
      <c r="BY24" s="291"/>
      <c r="BZ24" s="291"/>
      <c r="CA24" s="291"/>
      <c r="CB24" s="291"/>
      <c r="CC24" s="291"/>
      <c r="CD24" s="291"/>
      <c r="CE24" s="291"/>
      <c r="CF24" s="291"/>
      <c r="CG24" s="291"/>
      <c r="CH24" s="291"/>
      <c r="CI24" s="291"/>
      <c r="CJ24" s="291"/>
      <c r="CK24" s="291"/>
      <c r="CL24" s="291"/>
      <c r="CM24" s="291"/>
      <c r="CN24" s="291"/>
      <c r="CO24" s="291"/>
      <c r="CP24" s="291"/>
      <c r="CQ24" s="291"/>
      <c r="CR24" s="291"/>
      <c r="CS24" s="291"/>
      <c r="CT24" s="291"/>
      <c r="CU24" s="291"/>
      <c r="CV24" s="291"/>
      <c r="CW24" s="291"/>
      <c r="CX24" s="291"/>
      <c r="CY24" s="291"/>
      <c r="CZ24" s="291"/>
      <c r="DA24" s="291"/>
      <c r="DB24" s="291"/>
      <c r="DC24" s="291"/>
      <c r="DD24" s="291"/>
      <c r="DE24" s="291"/>
      <c r="DF24" s="291"/>
      <c r="DG24" s="291"/>
      <c r="DH24" s="291"/>
      <c r="DI24" s="291"/>
      <c r="DJ24" s="291"/>
      <c r="DK24" s="291"/>
      <c r="DL24" s="291"/>
      <c r="DM24" s="291"/>
      <c r="DN24" s="291"/>
      <c r="DO24" s="291"/>
      <c r="DP24" s="291"/>
      <c r="DQ24" s="291"/>
      <c r="DR24" s="291"/>
      <c r="DS24" s="291"/>
      <c r="DT24" s="291"/>
    </row>
    <row r="25" spans="1:124" ht="13.2" customHeight="1">
      <c r="A25" s="562">
        <v>4</v>
      </c>
      <c r="B25" s="316" t="s">
        <v>513</v>
      </c>
      <c r="C25" s="561"/>
      <c r="D25" s="291"/>
      <c r="E25" s="430" t="s">
        <v>514</v>
      </c>
      <c r="F25" s="332">
        <v>1</v>
      </c>
      <c r="G25" s="332">
        <v>0</v>
      </c>
      <c r="H25" s="332">
        <v>0</v>
      </c>
      <c r="I25" s="293">
        <v>0</v>
      </c>
      <c r="J25" s="293">
        <v>0</v>
      </c>
      <c r="K25" s="457">
        <f>SUM(F25:J25)</f>
        <v>1</v>
      </c>
      <c r="L25" s="292" t="s">
        <v>17</v>
      </c>
      <c r="M25" s="322"/>
      <c r="N25" s="322"/>
      <c r="O25" s="169"/>
      <c r="P25" s="322">
        <f t="shared" si="0"/>
        <v>0</v>
      </c>
      <c r="Q25" s="322">
        <f t="shared" si="1"/>
        <v>0</v>
      </c>
      <c r="R25" s="361">
        <f>+K25*O25</f>
        <v>0</v>
      </c>
      <c r="S25" s="291"/>
      <c r="T25" s="291"/>
      <c r="U25" s="291"/>
      <c r="V25" s="291"/>
      <c r="W25" s="291"/>
      <c r="X25" s="291"/>
      <c r="Y25" s="291"/>
      <c r="Z25" s="291"/>
      <c r="AA25" s="291"/>
      <c r="AB25" s="291"/>
      <c r="AC25" s="291"/>
      <c r="AD25" s="291"/>
      <c r="AE25" s="291"/>
      <c r="AF25" s="291"/>
      <c r="AG25" s="291"/>
      <c r="AH25" s="291"/>
      <c r="AI25" s="291"/>
      <c r="AJ25" s="291"/>
      <c r="AK25" s="291"/>
      <c r="AL25" s="291"/>
      <c r="AM25" s="291"/>
      <c r="AN25" s="291"/>
      <c r="AO25" s="291"/>
      <c r="AP25" s="291"/>
      <c r="AQ25" s="291"/>
      <c r="AR25" s="291"/>
      <c r="AS25" s="291"/>
      <c r="AT25" s="291"/>
      <c r="AU25" s="291"/>
      <c r="AV25" s="291"/>
      <c r="AW25" s="291"/>
      <c r="AX25" s="291"/>
      <c r="AY25" s="291"/>
      <c r="AZ25" s="291"/>
      <c r="BA25" s="291"/>
      <c r="BB25" s="291"/>
      <c r="BC25" s="291"/>
      <c r="BD25" s="291"/>
      <c r="BE25" s="291"/>
      <c r="BF25" s="291"/>
      <c r="BG25" s="291"/>
      <c r="BH25" s="291"/>
      <c r="BI25" s="291"/>
      <c r="BJ25" s="291"/>
      <c r="BK25" s="291"/>
      <c r="BL25" s="291"/>
      <c r="BM25" s="291"/>
      <c r="BN25" s="291"/>
      <c r="BO25" s="291"/>
      <c r="BP25" s="291"/>
      <c r="BQ25" s="291"/>
      <c r="BR25" s="291"/>
      <c r="BS25" s="291"/>
      <c r="BT25" s="291"/>
      <c r="BU25" s="291"/>
      <c r="BV25" s="291"/>
      <c r="BW25" s="291"/>
      <c r="BX25" s="291"/>
      <c r="BY25" s="291"/>
      <c r="BZ25" s="291"/>
      <c r="CA25" s="291"/>
      <c r="CB25" s="291"/>
      <c r="CC25" s="291"/>
      <c r="CD25" s="291"/>
      <c r="CE25" s="291"/>
      <c r="CF25" s="291"/>
      <c r="CG25" s="291"/>
      <c r="CH25" s="291"/>
      <c r="CI25" s="291"/>
      <c r="CJ25" s="291"/>
      <c r="CK25" s="291"/>
      <c r="CL25" s="291"/>
      <c r="CM25" s="291"/>
      <c r="CN25" s="291"/>
      <c r="CO25" s="291"/>
      <c r="CP25" s="291"/>
      <c r="CQ25" s="291"/>
      <c r="CR25" s="291"/>
      <c r="CS25" s="291"/>
      <c r="CT25" s="291"/>
      <c r="CU25" s="291"/>
      <c r="CV25" s="291"/>
      <c r="CW25" s="291"/>
      <c r="CX25" s="291"/>
      <c r="CY25" s="291"/>
      <c r="CZ25" s="291"/>
      <c r="DA25" s="291"/>
      <c r="DB25" s="291"/>
      <c r="DC25" s="291"/>
      <c r="DD25" s="291"/>
      <c r="DE25" s="291"/>
      <c r="DF25" s="291"/>
      <c r="DG25" s="291"/>
      <c r="DH25" s="291"/>
      <c r="DI25" s="291"/>
      <c r="DJ25" s="291"/>
      <c r="DK25" s="291"/>
      <c r="DL25" s="291"/>
      <c r="DM25" s="291"/>
      <c r="DN25" s="291"/>
      <c r="DO25" s="291"/>
      <c r="DP25" s="291"/>
      <c r="DQ25" s="291"/>
      <c r="DR25" s="291"/>
      <c r="DS25" s="291"/>
      <c r="DT25" s="291"/>
    </row>
    <row r="26" spans="1:124" ht="13.2" customHeight="1">
      <c r="A26" s="562"/>
      <c r="B26" s="318" t="s">
        <v>1</v>
      </c>
      <c r="C26" s="561" t="s">
        <v>517</v>
      </c>
      <c r="D26" s="291"/>
      <c r="E26" s="292"/>
      <c r="F26" s="333"/>
      <c r="G26" s="333"/>
      <c r="H26" s="334"/>
      <c r="I26" s="264"/>
      <c r="J26" s="264"/>
      <c r="K26" s="457"/>
      <c r="L26" s="292"/>
      <c r="M26" s="322"/>
      <c r="N26" s="322"/>
      <c r="O26" s="169"/>
      <c r="P26" s="322"/>
      <c r="Q26" s="322"/>
      <c r="R26" s="361"/>
      <c r="S26" s="291"/>
      <c r="T26" s="291"/>
      <c r="U26" s="291"/>
      <c r="V26" s="291"/>
      <c r="W26" s="291"/>
      <c r="X26" s="291"/>
      <c r="Y26" s="291"/>
      <c r="Z26" s="291"/>
      <c r="AA26" s="291"/>
      <c r="AB26" s="291"/>
      <c r="AC26" s="291"/>
      <c r="AD26" s="291"/>
      <c r="AE26" s="291"/>
      <c r="AF26" s="291"/>
      <c r="AG26" s="291"/>
      <c r="AH26" s="291"/>
      <c r="AI26" s="291"/>
      <c r="AJ26" s="291"/>
      <c r="AK26" s="291"/>
      <c r="AL26" s="291"/>
      <c r="AM26" s="291"/>
      <c r="AN26" s="291"/>
      <c r="AO26" s="291"/>
      <c r="AP26" s="291"/>
      <c r="AQ26" s="291"/>
      <c r="AR26" s="291"/>
      <c r="AS26" s="291"/>
      <c r="AT26" s="291"/>
      <c r="AU26" s="291"/>
      <c r="AV26" s="291"/>
      <c r="AW26" s="291"/>
      <c r="AX26" s="291"/>
      <c r="AY26" s="291"/>
      <c r="AZ26" s="291"/>
      <c r="BA26" s="291"/>
      <c r="BB26" s="291"/>
      <c r="BC26" s="291"/>
      <c r="BD26" s="291"/>
      <c r="BE26" s="291"/>
      <c r="BF26" s="291"/>
      <c r="BG26" s="291"/>
      <c r="BH26" s="291"/>
      <c r="BI26" s="291"/>
      <c r="BJ26" s="291"/>
      <c r="BK26" s="291"/>
      <c r="BL26" s="291"/>
      <c r="BM26" s="291"/>
      <c r="BN26" s="291"/>
      <c r="BO26" s="291"/>
      <c r="BP26" s="291"/>
      <c r="BQ26" s="291"/>
      <c r="BR26" s="291"/>
      <c r="BS26" s="291"/>
      <c r="BT26" s="291"/>
      <c r="BU26" s="291"/>
      <c r="BV26" s="291"/>
      <c r="BW26" s="291"/>
      <c r="BX26" s="291"/>
      <c r="BY26" s="291"/>
      <c r="BZ26" s="291"/>
      <c r="CA26" s="291"/>
      <c r="CB26" s="291"/>
      <c r="CC26" s="291"/>
      <c r="CD26" s="291"/>
      <c r="CE26" s="291"/>
      <c r="CF26" s="291"/>
      <c r="CG26" s="291"/>
      <c r="CH26" s="291"/>
      <c r="CI26" s="291"/>
      <c r="CJ26" s="291"/>
      <c r="CK26" s="291"/>
      <c r="CL26" s="291"/>
      <c r="CM26" s="291"/>
      <c r="CN26" s="291"/>
      <c r="CO26" s="291"/>
      <c r="CP26" s="291"/>
      <c r="CQ26" s="291"/>
      <c r="CR26" s="291"/>
      <c r="CS26" s="291"/>
      <c r="CT26" s="291"/>
      <c r="CU26" s="291"/>
      <c r="CV26" s="291"/>
      <c r="CW26" s="291"/>
      <c r="CX26" s="291"/>
      <c r="CY26" s="291"/>
      <c r="CZ26" s="291"/>
      <c r="DA26" s="291"/>
      <c r="DB26" s="291"/>
      <c r="DC26" s="291"/>
      <c r="DD26" s="291"/>
      <c r="DE26" s="291"/>
      <c r="DF26" s="291"/>
      <c r="DG26" s="291"/>
      <c r="DH26" s="291"/>
      <c r="DI26" s="291"/>
      <c r="DJ26" s="291"/>
      <c r="DK26" s="291"/>
      <c r="DL26" s="291"/>
      <c r="DM26" s="291"/>
      <c r="DN26" s="291"/>
      <c r="DO26" s="291"/>
      <c r="DP26" s="291"/>
      <c r="DQ26" s="291"/>
      <c r="DR26" s="291"/>
      <c r="DS26" s="291"/>
      <c r="DT26" s="291"/>
    </row>
    <row r="27" spans="1:124" ht="13.2" customHeight="1">
      <c r="A27" s="292"/>
      <c r="B27" s="318" t="s">
        <v>1</v>
      </c>
      <c r="C27" s="561" t="s">
        <v>511</v>
      </c>
      <c r="D27" s="291"/>
      <c r="E27" s="292"/>
      <c r="F27" s="333"/>
      <c r="G27" s="333"/>
      <c r="H27" s="334"/>
      <c r="I27" s="264"/>
      <c r="J27" s="264"/>
      <c r="K27" s="457"/>
      <c r="L27" s="292"/>
      <c r="M27" s="322"/>
      <c r="N27" s="322"/>
      <c r="O27" s="169"/>
      <c r="P27" s="322"/>
      <c r="Q27" s="322"/>
      <c r="R27" s="361"/>
      <c r="S27" s="291"/>
      <c r="T27" s="291"/>
      <c r="U27" s="291"/>
      <c r="V27" s="291"/>
      <c r="W27" s="291"/>
      <c r="X27" s="291"/>
      <c r="Y27" s="291"/>
      <c r="Z27" s="291"/>
      <c r="AA27" s="291"/>
      <c r="AB27" s="291"/>
      <c r="AC27" s="291"/>
      <c r="AD27" s="291"/>
      <c r="AE27" s="291"/>
      <c r="AF27" s="291"/>
      <c r="AG27" s="291"/>
      <c r="AH27" s="291"/>
      <c r="AI27" s="291"/>
      <c r="AJ27" s="291"/>
      <c r="AK27" s="291"/>
      <c r="AL27" s="291"/>
      <c r="AM27" s="291"/>
      <c r="AN27" s="291"/>
      <c r="AO27" s="291"/>
      <c r="AP27" s="291"/>
      <c r="AQ27" s="291"/>
      <c r="AR27" s="291"/>
      <c r="AS27" s="291"/>
      <c r="AT27" s="291"/>
      <c r="AU27" s="291"/>
      <c r="AV27" s="291"/>
      <c r="AW27" s="291"/>
      <c r="AX27" s="291"/>
      <c r="AY27" s="291"/>
      <c r="AZ27" s="291"/>
      <c r="BA27" s="291"/>
      <c r="BB27" s="291"/>
      <c r="BC27" s="291"/>
      <c r="BD27" s="291"/>
      <c r="BE27" s="291"/>
      <c r="BF27" s="291"/>
      <c r="BG27" s="291"/>
      <c r="BH27" s="291"/>
      <c r="BI27" s="291"/>
      <c r="BJ27" s="291"/>
      <c r="BK27" s="291"/>
      <c r="BL27" s="291"/>
      <c r="BM27" s="291"/>
      <c r="BN27" s="291"/>
      <c r="BO27" s="291"/>
      <c r="BP27" s="291"/>
      <c r="BQ27" s="291"/>
      <c r="BR27" s="291"/>
      <c r="BS27" s="291"/>
      <c r="BT27" s="291"/>
      <c r="BU27" s="291"/>
      <c r="BV27" s="291"/>
      <c r="BW27" s="291"/>
      <c r="BX27" s="291"/>
      <c r="BY27" s="291"/>
      <c r="BZ27" s="291"/>
      <c r="CA27" s="291"/>
      <c r="CB27" s="291"/>
      <c r="CC27" s="291"/>
      <c r="CD27" s="291"/>
      <c r="CE27" s="291"/>
      <c r="CF27" s="291"/>
      <c r="CG27" s="291"/>
      <c r="CH27" s="291"/>
      <c r="CI27" s="291"/>
      <c r="CJ27" s="291"/>
      <c r="CK27" s="291"/>
      <c r="CL27" s="291"/>
      <c r="CM27" s="291"/>
      <c r="CN27" s="291"/>
      <c r="CO27" s="291"/>
      <c r="CP27" s="291"/>
      <c r="CQ27" s="291"/>
      <c r="CR27" s="291"/>
      <c r="CS27" s="291"/>
      <c r="CT27" s="291"/>
      <c r="CU27" s="291"/>
      <c r="CV27" s="291"/>
      <c r="CW27" s="291"/>
      <c r="CX27" s="291"/>
      <c r="CY27" s="291"/>
      <c r="CZ27" s="291"/>
      <c r="DA27" s="291"/>
      <c r="DB27" s="291"/>
      <c r="DC27" s="291"/>
      <c r="DD27" s="291"/>
      <c r="DE27" s="291"/>
      <c r="DF27" s="291"/>
      <c r="DG27" s="291"/>
      <c r="DH27" s="291"/>
      <c r="DI27" s="291"/>
      <c r="DJ27" s="291"/>
      <c r="DK27" s="291"/>
      <c r="DL27" s="291"/>
      <c r="DM27" s="291"/>
      <c r="DN27" s="291"/>
      <c r="DO27" s="291"/>
      <c r="DP27" s="291"/>
      <c r="DQ27" s="291"/>
      <c r="DR27" s="291"/>
      <c r="DS27" s="291"/>
      <c r="DT27" s="291"/>
    </row>
    <row r="28" spans="1:124" ht="13.2" customHeight="1">
      <c r="A28" s="292"/>
      <c r="B28" s="318" t="s">
        <v>1</v>
      </c>
      <c r="C28" s="561" t="s">
        <v>316</v>
      </c>
      <c r="E28" s="292"/>
      <c r="F28" s="333"/>
      <c r="G28" s="333"/>
      <c r="H28" s="334"/>
      <c r="I28" s="264"/>
      <c r="J28" s="264"/>
      <c r="K28" s="457"/>
      <c r="L28" s="292"/>
      <c r="M28" s="322"/>
      <c r="N28" s="322"/>
      <c r="O28" s="169"/>
      <c r="P28" s="322"/>
      <c r="Q28" s="322"/>
      <c r="R28" s="361"/>
      <c r="S28" s="291"/>
      <c r="T28" s="291"/>
      <c r="U28" s="291"/>
      <c r="V28" s="291"/>
      <c r="W28" s="291"/>
      <c r="X28" s="291"/>
      <c r="Y28" s="291"/>
      <c r="Z28" s="291"/>
      <c r="AA28" s="291"/>
      <c r="AB28" s="291"/>
      <c r="AC28" s="291"/>
      <c r="AD28" s="291"/>
      <c r="AE28" s="291"/>
      <c r="AF28" s="291"/>
      <c r="AG28" s="291"/>
      <c r="AH28" s="291"/>
      <c r="AI28" s="291"/>
      <c r="AJ28" s="291"/>
      <c r="AK28" s="291"/>
      <c r="AL28" s="291"/>
      <c r="AM28" s="291"/>
      <c r="AN28" s="291"/>
      <c r="AO28" s="291"/>
      <c r="AP28" s="291"/>
      <c r="AQ28" s="291"/>
      <c r="AR28" s="291"/>
      <c r="AS28" s="291"/>
      <c r="AT28" s="291"/>
      <c r="AU28" s="291"/>
      <c r="AV28" s="291"/>
      <c r="AW28" s="291"/>
      <c r="AX28" s="291"/>
      <c r="AY28" s="291"/>
      <c r="AZ28" s="291"/>
      <c r="BA28" s="291"/>
      <c r="BB28" s="291"/>
      <c r="BC28" s="291"/>
      <c r="BD28" s="291"/>
      <c r="BE28" s="291"/>
      <c r="BF28" s="291"/>
      <c r="BG28" s="291"/>
      <c r="BH28" s="291"/>
      <c r="BI28" s="291"/>
      <c r="BJ28" s="291"/>
      <c r="BK28" s="291"/>
      <c r="BL28" s="291"/>
      <c r="BM28" s="291"/>
      <c r="BN28" s="291"/>
      <c r="BO28" s="291"/>
      <c r="BP28" s="291"/>
      <c r="BQ28" s="291"/>
      <c r="BR28" s="291"/>
      <c r="BS28" s="291"/>
      <c r="BT28" s="291"/>
      <c r="BU28" s="291"/>
      <c r="BV28" s="291"/>
      <c r="BW28" s="291"/>
      <c r="BX28" s="291"/>
      <c r="BY28" s="291"/>
      <c r="BZ28" s="291"/>
      <c r="CA28" s="291"/>
      <c r="CB28" s="291"/>
      <c r="CC28" s="291"/>
      <c r="CD28" s="291"/>
      <c r="CE28" s="291"/>
      <c r="CF28" s="291"/>
      <c r="CG28" s="291"/>
      <c r="CH28" s="291"/>
      <c r="CI28" s="291"/>
      <c r="CJ28" s="291"/>
      <c r="CK28" s="291"/>
      <c r="CL28" s="291"/>
      <c r="CM28" s="291"/>
      <c r="CN28" s="291"/>
      <c r="CO28" s="291"/>
      <c r="CP28" s="291"/>
      <c r="CQ28" s="291"/>
      <c r="CR28" s="291"/>
      <c r="CS28" s="291"/>
      <c r="CT28" s="291"/>
      <c r="CU28" s="291"/>
      <c r="CV28" s="291"/>
      <c r="CW28" s="291"/>
      <c r="CX28" s="291"/>
      <c r="CY28" s="291"/>
      <c r="CZ28" s="291"/>
      <c r="DA28" s="291"/>
      <c r="DB28" s="291"/>
      <c r="DC28" s="291"/>
      <c r="DD28" s="291"/>
      <c r="DE28" s="291"/>
      <c r="DF28" s="291"/>
      <c r="DG28" s="291"/>
      <c r="DH28" s="291"/>
      <c r="DI28" s="291"/>
      <c r="DJ28" s="291"/>
      <c r="DK28" s="291"/>
      <c r="DL28" s="291"/>
      <c r="DM28" s="291"/>
      <c r="DN28" s="291"/>
      <c r="DO28" s="291"/>
      <c r="DP28" s="291"/>
      <c r="DQ28" s="291"/>
      <c r="DR28" s="291"/>
      <c r="DS28" s="291"/>
      <c r="DT28" s="291"/>
    </row>
    <row r="29" spans="1:124" ht="13.2" customHeight="1">
      <c r="A29" s="562">
        <v>5</v>
      </c>
      <c r="B29" s="316" t="s">
        <v>518</v>
      </c>
      <c r="C29" s="561"/>
      <c r="D29" s="291"/>
      <c r="E29" s="430" t="s">
        <v>519</v>
      </c>
      <c r="F29" s="332">
        <v>1</v>
      </c>
      <c r="G29" s="332">
        <v>0</v>
      </c>
      <c r="H29" s="332">
        <v>0</v>
      </c>
      <c r="I29" s="293">
        <v>0</v>
      </c>
      <c r="J29" s="293">
        <v>0</v>
      </c>
      <c r="K29" s="457">
        <f>SUM(F29:J29)</f>
        <v>1</v>
      </c>
      <c r="L29" s="292" t="s">
        <v>17</v>
      </c>
      <c r="M29" s="322"/>
      <c r="N29" s="322"/>
      <c r="O29" s="169"/>
      <c r="P29" s="322">
        <f t="shared" si="0"/>
        <v>0</v>
      </c>
      <c r="Q29" s="322">
        <f t="shared" si="1"/>
        <v>0</v>
      </c>
      <c r="R29" s="361">
        <f>+K29*O29</f>
        <v>0</v>
      </c>
      <c r="S29" s="291"/>
      <c r="T29" s="291"/>
      <c r="U29" s="291"/>
      <c r="V29" s="291"/>
      <c r="W29" s="291"/>
      <c r="X29" s="291"/>
      <c r="Y29" s="291"/>
      <c r="Z29" s="291"/>
      <c r="AA29" s="291"/>
      <c r="AB29" s="291"/>
      <c r="AC29" s="291"/>
      <c r="AD29" s="291"/>
      <c r="AE29" s="291"/>
      <c r="AF29" s="291"/>
      <c r="AG29" s="291"/>
      <c r="AH29" s="291"/>
      <c r="AI29" s="291"/>
      <c r="AJ29" s="291"/>
      <c r="AK29" s="291"/>
      <c r="AL29" s="291"/>
      <c r="AM29" s="291"/>
      <c r="AN29" s="291"/>
      <c r="AO29" s="291"/>
      <c r="AP29" s="291"/>
      <c r="AQ29" s="291"/>
      <c r="AR29" s="291"/>
      <c r="AS29" s="291"/>
      <c r="AT29" s="291"/>
      <c r="AU29" s="291"/>
      <c r="AV29" s="291"/>
      <c r="AW29" s="291"/>
      <c r="AX29" s="291"/>
      <c r="AY29" s="291"/>
      <c r="AZ29" s="291"/>
      <c r="BA29" s="291"/>
      <c r="BB29" s="291"/>
      <c r="BC29" s="291"/>
      <c r="BD29" s="291"/>
      <c r="BE29" s="291"/>
      <c r="BF29" s="291"/>
      <c r="BG29" s="291"/>
      <c r="BH29" s="291"/>
      <c r="BI29" s="291"/>
      <c r="BJ29" s="291"/>
      <c r="BK29" s="291"/>
      <c r="BL29" s="291"/>
      <c r="BM29" s="291"/>
      <c r="BN29" s="291"/>
      <c r="BO29" s="291"/>
      <c r="BP29" s="291"/>
      <c r="BQ29" s="291"/>
      <c r="BR29" s="291"/>
      <c r="BS29" s="291"/>
      <c r="BT29" s="291"/>
      <c r="BU29" s="291"/>
      <c r="BV29" s="291"/>
      <c r="BW29" s="291"/>
      <c r="BX29" s="291"/>
      <c r="BY29" s="291"/>
      <c r="BZ29" s="291"/>
      <c r="CA29" s="291"/>
      <c r="CB29" s="291"/>
      <c r="CC29" s="291"/>
      <c r="CD29" s="291"/>
      <c r="CE29" s="291"/>
      <c r="CF29" s="291"/>
      <c r="CG29" s="291"/>
      <c r="CH29" s="291"/>
      <c r="CI29" s="291"/>
      <c r="CJ29" s="291"/>
      <c r="CK29" s="291"/>
      <c r="CL29" s="291"/>
      <c r="CM29" s="291"/>
      <c r="CN29" s="291"/>
      <c r="CO29" s="291"/>
      <c r="CP29" s="291"/>
      <c r="CQ29" s="291"/>
      <c r="CR29" s="291"/>
      <c r="CS29" s="291"/>
      <c r="CT29" s="291"/>
      <c r="CU29" s="291"/>
      <c r="CV29" s="291"/>
      <c r="CW29" s="291"/>
      <c r="CX29" s="291"/>
      <c r="CY29" s="291"/>
      <c r="CZ29" s="291"/>
      <c r="DA29" s="291"/>
      <c r="DB29" s="291"/>
      <c r="DC29" s="291"/>
      <c r="DD29" s="291"/>
      <c r="DE29" s="291"/>
      <c r="DF29" s="291"/>
      <c r="DG29" s="291"/>
      <c r="DH29" s="291"/>
      <c r="DI29" s="291"/>
      <c r="DJ29" s="291"/>
      <c r="DK29" s="291"/>
      <c r="DL29" s="291"/>
      <c r="DM29" s="291"/>
      <c r="DN29" s="291"/>
      <c r="DO29" s="291"/>
      <c r="DP29" s="291"/>
      <c r="DQ29" s="291"/>
      <c r="DR29" s="291"/>
      <c r="DS29" s="291"/>
      <c r="DT29" s="291"/>
    </row>
    <row r="30" spans="1:124" ht="13.2" customHeight="1">
      <c r="A30" s="562"/>
      <c r="B30" s="318" t="s">
        <v>1</v>
      </c>
      <c r="C30" s="561" t="s">
        <v>517</v>
      </c>
      <c r="D30" s="291"/>
      <c r="E30" s="292"/>
      <c r="F30" s="333"/>
      <c r="G30" s="333"/>
      <c r="H30" s="334"/>
      <c r="I30" s="264"/>
      <c r="J30" s="264"/>
      <c r="K30" s="457"/>
      <c r="L30" s="292"/>
      <c r="M30" s="322"/>
      <c r="N30" s="322"/>
      <c r="O30" s="169"/>
      <c r="P30" s="322"/>
      <c r="Q30" s="322"/>
      <c r="R30" s="361"/>
      <c r="S30" s="291"/>
      <c r="T30" s="291"/>
      <c r="U30" s="291"/>
      <c r="V30" s="291"/>
      <c r="W30" s="291"/>
      <c r="X30" s="291"/>
      <c r="Y30" s="291"/>
      <c r="Z30" s="291"/>
      <c r="AA30" s="291"/>
      <c r="AB30" s="291"/>
      <c r="AC30" s="291"/>
      <c r="AD30" s="291"/>
      <c r="AE30" s="291"/>
      <c r="AF30" s="291"/>
      <c r="AG30" s="291"/>
      <c r="AH30" s="291"/>
      <c r="AI30" s="291"/>
      <c r="AJ30" s="291"/>
      <c r="AK30" s="291"/>
      <c r="AL30" s="291"/>
      <c r="AM30" s="291"/>
      <c r="AN30" s="291"/>
      <c r="AO30" s="291"/>
      <c r="AP30" s="291"/>
      <c r="AQ30" s="291"/>
      <c r="AR30" s="291"/>
      <c r="AS30" s="291"/>
      <c r="AT30" s="291"/>
      <c r="AU30" s="291"/>
      <c r="AV30" s="291"/>
      <c r="AW30" s="291"/>
      <c r="AX30" s="291"/>
      <c r="AY30" s="291"/>
      <c r="AZ30" s="291"/>
      <c r="BA30" s="291"/>
      <c r="BB30" s="291"/>
      <c r="BC30" s="291"/>
      <c r="BD30" s="291"/>
      <c r="BE30" s="291"/>
      <c r="BF30" s="291"/>
      <c r="BG30" s="291"/>
      <c r="BH30" s="291"/>
      <c r="BI30" s="291"/>
      <c r="BJ30" s="291"/>
      <c r="BK30" s="291"/>
      <c r="BL30" s="291"/>
      <c r="BM30" s="291"/>
      <c r="BN30" s="291"/>
      <c r="BO30" s="291"/>
      <c r="BP30" s="291"/>
      <c r="BQ30" s="291"/>
      <c r="BR30" s="291"/>
      <c r="BS30" s="291"/>
      <c r="BT30" s="291"/>
      <c r="BU30" s="291"/>
      <c r="BV30" s="291"/>
      <c r="BW30" s="291"/>
      <c r="BX30" s="291"/>
      <c r="BY30" s="291"/>
      <c r="BZ30" s="291"/>
      <c r="CA30" s="291"/>
      <c r="CB30" s="291"/>
      <c r="CC30" s="291"/>
      <c r="CD30" s="291"/>
      <c r="CE30" s="291"/>
      <c r="CF30" s="291"/>
      <c r="CG30" s="291"/>
      <c r="CH30" s="291"/>
      <c r="CI30" s="291"/>
      <c r="CJ30" s="291"/>
      <c r="CK30" s="291"/>
      <c r="CL30" s="291"/>
      <c r="CM30" s="291"/>
      <c r="CN30" s="291"/>
      <c r="CO30" s="291"/>
      <c r="CP30" s="291"/>
      <c r="CQ30" s="291"/>
      <c r="CR30" s="291"/>
      <c r="CS30" s="291"/>
      <c r="CT30" s="291"/>
      <c r="CU30" s="291"/>
      <c r="CV30" s="291"/>
      <c r="CW30" s="291"/>
      <c r="CX30" s="291"/>
      <c r="CY30" s="291"/>
      <c r="CZ30" s="291"/>
      <c r="DA30" s="291"/>
      <c r="DB30" s="291"/>
      <c r="DC30" s="291"/>
      <c r="DD30" s="291"/>
      <c r="DE30" s="291"/>
      <c r="DF30" s="291"/>
      <c r="DG30" s="291"/>
      <c r="DH30" s="291"/>
      <c r="DI30" s="291"/>
      <c r="DJ30" s="291"/>
      <c r="DK30" s="291"/>
      <c r="DL30" s="291"/>
      <c r="DM30" s="291"/>
      <c r="DN30" s="291"/>
      <c r="DO30" s="291"/>
      <c r="DP30" s="291"/>
      <c r="DQ30" s="291"/>
      <c r="DR30" s="291"/>
      <c r="DS30" s="291"/>
      <c r="DT30" s="291"/>
    </row>
    <row r="31" spans="1:124" ht="13.2" customHeight="1">
      <c r="A31" s="292"/>
      <c r="B31" s="318" t="s">
        <v>1</v>
      </c>
      <c r="C31" s="561" t="s">
        <v>511</v>
      </c>
      <c r="D31" s="291"/>
      <c r="E31" s="292"/>
      <c r="F31" s="333"/>
      <c r="G31" s="333"/>
      <c r="H31" s="334"/>
      <c r="I31" s="264"/>
      <c r="J31" s="264"/>
      <c r="K31" s="457"/>
      <c r="L31" s="292"/>
      <c r="M31" s="322"/>
      <c r="N31" s="322"/>
      <c r="O31" s="169"/>
      <c r="P31" s="322"/>
      <c r="Q31" s="322"/>
      <c r="R31" s="361"/>
      <c r="S31" s="291"/>
      <c r="T31" s="291"/>
      <c r="U31" s="291"/>
      <c r="V31" s="291"/>
      <c r="W31" s="291"/>
      <c r="X31" s="291"/>
      <c r="Y31" s="291"/>
      <c r="Z31" s="291"/>
      <c r="AA31" s="291"/>
      <c r="AB31" s="291"/>
      <c r="AC31" s="291"/>
      <c r="AD31" s="291"/>
      <c r="AE31" s="291"/>
      <c r="AF31" s="291"/>
      <c r="AG31" s="291"/>
      <c r="AH31" s="291"/>
      <c r="AI31" s="291"/>
      <c r="AJ31" s="291"/>
      <c r="AK31" s="291"/>
      <c r="AL31" s="291"/>
      <c r="AM31" s="291"/>
      <c r="AN31" s="291"/>
      <c r="AO31" s="291"/>
      <c r="AP31" s="291"/>
      <c r="AQ31" s="291"/>
      <c r="AR31" s="291"/>
      <c r="AS31" s="291"/>
      <c r="AT31" s="291"/>
      <c r="AU31" s="291"/>
      <c r="AV31" s="291"/>
      <c r="AW31" s="291"/>
      <c r="AX31" s="291"/>
      <c r="AY31" s="291"/>
      <c r="AZ31" s="291"/>
      <c r="BA31" s="291"/>
      <c r="BB31" s="291"/>
      <c r="BC31" s="291"/>
      <c r="BD31" s="291"/>
      <c r="BE31" s="291"/>
      <c r="BF31" s="291"/>
      <c r="BG31" s="291"/>
      <c r="BH31" s="291"/>
      <c r="BI31" s="291"/>
      <c r="BJ31" s="291"/>
      <c r="BK31" s="291"/>
      <c r="BL31" s="291"/>
      <c r="BM31" s="291"/>
      <c r="BN31" s="291"/>
      <c r="BO31" s="291"/>
      <c r="BP31" s="291"/>
      <c r="BQ31" s="291"/>
      <c r="BR31" s="291"/>
      <c r="BS31" s="291"/>
      <c r="BT31" s="291"/>
      <c r="BU31" s="291"/>
      <c r="BV31" s="291"/>
      <c r="BW31" s="291"/>
      <c r="BX31" s="291"/>
      <c r="BY31" s="291"/>
      <c r="BZ31" s="291"/>
      <c r="CA31" s="291"/>
      <c r="CB31" s="291"/>
      <c r="CC31" s="291"/>
      <c r="CD31" s="291"/>
      <c r="CE31" s="291"/>
      <c r="CF31" s="291"/>
      <c r="CG31" s="291"/>
      <c r="CH31" s="291"/>
      <c r="CI31" s="291"/>
      <c r="CJ31" s="291"/>
      <c r="CK31" s="291"/>
      <c r="CL31" s="291"/>
      <c r="CM31" s="291"/>
      <c r="CN31" s="291"/>
      <c r="CO31" s="291"/>
      <c r="CP31" s="291"/>
      <c r="CQ31" s="291"/>
      <c r="CR31" s="291"/>
      <c r="CS31" s="291"/>
      <c r="CT31" s="291"/>
      <c r="CU31" s="291"/>
      <c r="CV31" s="291"/>
      <c r="CW31" s="291"/>
      <c r="CX31" s="291"/>
      <c r="CY31" s="291"/>
      <c r="CZ31" s="291"/>
      <c r="DA31" s="291"/>
      <c r="DB31" s="291"/>
      <c r="DC31" s="291"/>
      <c r="DD31" s="291"/>
      <c r="DE31" s="291"/>
      <c r="DF31" s="291"/>
      <c r="DG31" s="291"/>
      <c r="DH31" s="291"/>
      <c r="DI31" s="291"/>
      <c r="DJ31" s="291"/>
      <c r="DK31" s="291"/>
      <c r="DL31" s="291"/>
      <c r="DM31" s="291"/>
      <c r="DN31" s="291"/>
      <c r="DO31" s="291"/>
      <c r="DP31" s="291"/>
      <c r="DQ31" s="291"/>
      <c r="DR31" s="291"/>
      <c r="DS31" s="291"/>
      <c r="DT31" s="291"/>
    </row>
    <row r="32" spans="1:124" ht="13.2" customHeight="1">
      <c r="A32" s="292"/>
      <c r="B32" s="318" t="s">
        <v>1</v>
      </c>
      <c r="C32" s="561" t="s">
        <v>316</v>
      </c>
      <c r="E32" s="292"/>
      <c r="F32" s="333"/>
      <c r="G32" s="333"/>
      <c r="H32" s="334"/>
      <c r="I32" s="264"/>
      <c r="J32" s="264"/>
      <c r="K32" s="457"/>
      <c r="L32" s="292"/>
      <c r="M32" s="322"/>
      <c r="N32" s="322"/>
      <c r="O32" s="169"/>
      <c r="P32" s="322"/>
      <c r="Q32" s="322"/>
      <c r="R32" s="361"/>
      <c r="S32" s="291"/>
      <c r="T32" s="291"/>
      <c r="U32" s="291"/>
      <c r="V32" s="291"/>
      <c r="W32" s="291"/>
      <c r="X32" s="291"/>
      <c r="Y32" s="291"/>
      <c r="Z32" s="291"/>
      <c r="AA32" s="291"/>
      <c r="AB32" s="291"/>
      <c r="AC32" s="291"/>
      <c r="AD32" s="291"/>
      <c r="AE32" s="291"/>
      <c r="AF32" s="291"/>
      <c r="AG32" s="291"/>
      <c r="AH32" s="291"/>
      <c r="AI32" s="291"/>
      <c r="AJ32" s="291"/>
      <c r="AK32" s="291"/>
      <c r="AL32" s="291"/>
      <c r="AM32" s="291"/>
      <c r="AN32" s="291"/>
      <c r="AO32" s="291"/>
      <c r="AP32" s="291"/>
      <c r="AQ32" s="291"/>
      <c r="AR32" s="291"/>
      <c r="AS32" s="291"/>
      <c r="AT32" s="291"/>
      <c r="AU32" s="291"/>
      <c r="AV32" s="291"/>
      <c r="AW32" s="291"/>
      <c r="AX32" s="291"/>
      <c r="AY32" s="291"/>
      <c r="AZ32" s="291"/>
      <c r="BA32" s="291"/>
      <c r="BB32" s="291"/>
      <c r="BC32" s="291"/>
      <c r="BD32" s="291"/>
      <c r="BE32" s="291"/>
      <c r="BF32" s="291"/>
      <c r="BG32" s="291"/>
      <c r="BH32" s="291"/>
      <c r="BI32" s="291"/>
      <c r="BJ32" s="291"/>
      <c r="BK32" s="291"/>
      <c r="BL32" s="291"/>
      <c r="BM32" s="291"/>
      <c r="BN32" s="291"/>
      <c r="BO32" s="291"/>
      <c r="BP32" s="291"/>
      <c r="BQ32" s="291"/>
      <c r="BR32" s="291"/>
      <c r="BS32" s="291"/>
      <c r="BT32" s="291"/>
      <c r="BU32" s="291"/>
      <c r="BV32" s="291"/>
      <c r="BW32" s="291"/>
      <c r="BX32" s="291"/>
      <c r="BY32" s="291"/>
      <c r="BZ32" s="291"/>
      <c r="CA32" s="291"/>
      <c r="CB32" s="291"/>
      <c r="CC32" s="291"/>
      <c r="CD32" s="291"/>
      <c r="CE32" s="291"/>
      <c r="CF32" s="291"/>
      <c r="CG32" s="291"/>
      <c r="CH32" s="291"/>
      <c r="CI32" s="291"/>
      <c r="CJ32" s="291"/>
      <c r="CK32" s="291"/>
      <c r="CL32" s="291"/>
      <c r="CM32" s="291"/>
      <c r="CN32" s="291"/>
      <c r="CO32" s="291"/>
      <c r="CP32" s="291"/>
      <c r="CQ32" s="291"/>
      <c r="CR32" s="291"/>
      <c r="CS32" s="291"/>
      <c r="CT32" s="291"/>
      <c r="CU32" s="291"/>
      <c r="CV32" s="291"/>
      <c r="CW32" s="291"/>
      <c r="CX32" s="291"/>
      <c r="CY32" s="291"/>
      <c r="CZ32" s="291"/>
      <c r="DA32" s="291"/>
      <c r="DB32" s="291"/>
      <c r="DC32" s="291"/>
      <c r="DD32" s="291"/>
      <c r="DE32" s="291"/>
      <c r="DF32" s="291"/>
      <c r="DG32" s="291"/>
      <c r="DH32" s="291"/>
      <c r="DI32" s="291"/>
      <c r="DJ32" s="291"/>
      <c r="DK32" s="291"/>
      <c r="DL32" s="291"/>
      <c r="DM32" s="291"/>
      <c r="DN32" s="291"/>
      <c r="DO32" s="291"/>
      <c r="DP32" s="291"/>
      <c r="DQ32" s="291"/>
      <c r="DR32" s="291"/>
      <c r="DS32" s="291"/>
      <c r="DT32" s="291"/>
    </row>
    <row r="33" spans="1:124" ht="13.2" customHeight="1">
      <c r="A33" s="562">
        <v>6</v>
      </c>
      <c r="B33" s="316" t="s">
        <v>520</v>
      </c>
      <c r="C33" s="561"/>
      <c r="D33" s="291"/>
      <c r="E33" s="430" t="s">
        <v>521</v>
      </c>
      <c r="F33" s="332">
        <v>1</v>
      </c>
      <c r="G33" s="332">
        <v>0</v>
      </c>
      <c r="H33" s="332">
        <v>0</v>
      </c>
      <c r="I33" s="293">
        <v>0</v>
      </c>
      <c r="J33" s="293">
        <v>0</v>
      </c>
      <c r="K33" s="457">
        <f>SUM(F33:J33)</f>
        <v>1</v>
      </c>
      <c r="L33" s="292" t="s">
        <v>17</v>
      </c>
      <c r="M33" s="322"/>
      <c r="N33" s="322"/>
      <c r="O33" s="169"/>
      <c r="P33" s="322">
        <f t="shared" si="0"/>
        <v>0</v>
      </c>
      <c r="Q33" s="322">
        <f t="shared" si="1"/>
        <v>0</v>
      </c>
      <c r="R33" s="361">
        <f>+K33*O33</f>
        <v>0</v>
      </c>
      <c r="S33" s="291"/>
      <c r="T33" s="291"/>
      <c r="U33" s="291"/>
      <c r="V33" s="291"/>
      <c r="W33" s="291"/>
      <c r="X33" s="291"/>
      <c r="Y33" s="291"/>
      <c r="Z33" s="291"/>
      <c r="AA33" s="291"/>
      <c r="AB33" s="291"/>
      <c r="AC33" s="291"/>
      <c r="AD33" s="291"/>
      <c r="AE33" s="291"/>
      <c r="AF33" s="291"/>
      <c r="AG33" s="291"/>
      <c r="AH33" s="291"/>
      <c r="AI33" s="291"/>
      <c r="AJ33" s="291"/>
      <c r="AK33" s="291"/>
      <c r="AL33" s="291"/>
      <c r="AM33" s="291"/>
      <c r="AN33" s="291"/>
      <c r="AO33" s="291"/>
      <c r="AP33" s="291"/>
      <c r="AQ33" s="291"/>
      <c r="AR33" s="291"/>
      <c r="AS33" s="291"/>
      <c r="AT33" s="291"/>
      <c r="AU33" s="291"/>
      <c r="AV33" s="291"/>
      <c r="AW33" s="291"/>
      <c r="AX33" s="291"/>
      <c r="AY33" s="291"/>
      <c r="AZ33" s="291"/>
      <c r="BA33" s="291"/>
      <c r="BB33" s="291"/>
      <c r="BC33" s="291"/>
      <c r="BD33" s="291"/>
      <c r="BE33" s="291"/>
      <c r="BF33" s="291"/>
      <c r="BG33" s="291"/>
      <c r="BH33" s="291"/>
      <c r="BI33" s="291"/>
      <c r="BJ33" s="291"/>
      <c r="BK33" s="291"/>
      <c r="BL33" s="291"/>
      <c r="BM33" s="291"/>
      <c r="BN33" s="291"/>
      <c r="BO33" s="291"/>
      <c r="BP33" s="291"/>
      <c r="BQ33" s="291"/>
      <c r="BR33" s="291"/>
      <c r="BS33" s="291"/>
      <c r="BT33" s="291"/>
      <c r="BU33" s="291"/>
      <c r="BV33" s="291"/>
      <c r="BW33" s="291"/>
      <c r="BX33" s="291"/>
      <c r="BY33" s="291"/>
      <c r="BZ33" s="291"/>
      <c r="CA33" s="291"/>
      <c r="CB33" s="291"/>
      <c r="CC33" s="291"/>
      <c r="CD33" s="291"/>
      <c r="CE33" s="291"/>
      <c r="CF33" s="291"/>
      <c r="CG33" s="291"/>
      <c r="CH33" s="291"/>
      <c r="CI33" s="291"/>
      <c r="CJ33" s="291"/>
      <c r="CK33" s="291"/>
      <c r="CL33" s="291"/>
      <c r="CM33" s="291"/>
      <c r="CN33" s="291"/>
      <c r="CO33" s="291"/>
      <c r="CP33" s="291"/>
      <c r="CQ33" s="291"/>
      <c r="CR33" s="291"/>
      <c r="CS33" s="291"/>
      <c r="CT33" s="291"/>
      <c r="CU33" s="291"/>
      <c r="CV33" s="291"/>
      <c r="CW33" s="291"/>
      <c r="CX33" s="291"/>
      <c r="CY33" s="291"/>
      <c r="CZ33" s="291"/>
      <c r="DA33" s="291"/>
      <c r="DB33" s="291"/>
      <c r="DC33" s="291"/>
      <c r="DD33" s="291"/>
      <c r="DE33" s="291"/>
      <c r="DF33" s="291"/>
      <c r="DG33" s="291"/>
      <c r="DH33" s="291"/>
      <c r="DI33" s="291"/>
      <c r="DJ33" s="291"/>
      <c r="DK33" s="291"/>
      <c r="DL33" s="291"/>
      <c r="DM33" s="291"/>
      <c r="DN33" s="291"/>
      <c r="DO33" s="291"/>
      <c r="DP33" s="291"/>
      <c r="DQ33" s="291"/>
      <c r="DR33" s="291"/>
      <c r="DS33" s="291"/>
      <c r="DT33" s="291"/>
    </row>
    <row r="34" spans="1:124" ht="13.2" customHeight="1">
      <c r="A34" s="562"/>
      <c r="B34" s="318" t="s">
        <v>1</v>
      </c>
      <c r="C34" s="561" t="s">
        <v>522</v>
      </c>
      <c r="D34" s="291"/>
      <c r="E34" s="292"/>
      <c r="F34" s="333"/>
      <c r="G34" s="333"/>
      <c r="H34" s="334"/>
      <c r="I34" s="264"/>
      <c r="J34" s="264"/>
      <c r="K34" s="457"/>
      <c r="L34" s="292"/>
      <c r="M34" s="322"/>
      <c r="N34" s="322"/>
      <c r="O34" s="169"/>
      <c r="P34" s="322"/>
      <c r="Q34" s="322"/>
      <c r="R34" s="361"/>
      <c r="S34" s="291"/>
      <c r="T34" s="291"/>
      <c r="U34" s="291"/>
      <c r="V34" s="291"/>
      <c r="W34" s="291"/>
      <c r="X34" s="291"/>
      <c r="Y34" s="291"/>
      <c r="Z34" s="291"/>
      <c r="AA34" s="291"/>
      <c r="AB34" s="291"/>
      <c r="AC34" s="291"/>
      <c r="AD34" s="291"/>
      <c r="AE34" s="291"/>
      <c r="AF34" s="291"/>
      <c r="AG34" s="291"/>
      <c r="AH34" s="291"/>
      <c r="AI34" s="291"/>
      <c r="AJ34" s="291"/>
      <c r="AK34" s="291"/>
      <c r="AL34" s="291"/>
      <c r="AM34" s="291"/>
      <c r="AN34" s="291"/>
      <c r="AO34" s="291"/>
      <c r="AP34" s="291"/>
      <c r="AQ34" s="291"/>
      <c r="AR34" s="291"/>
      <c r="AS34" s="291"/>
      <c r="AT34" s="291"/>
      <c r="AU34" s="291"/>
      <c r="AV34" s="291"/>
      <c r="AW34" s="291"/>
      <c r="AX34" s="291"/>
      <c r="AY34" s="291"/>
      <c r="AZ34" s="291"/>
      <c r="BA34" s="291"/>
      <c r="BB34" s="291"/>
      <c r="BC34" s="291"/>
      <c r="BD34" s="291"/>
      <c r="BE34" s="291"/>
      <c r="BF34" s="291"/>
      <c r="BG34" s="291"/>
      <c r="BH34" s="291"/>
      <c r="BI34" s="291"/>
      <c r="BJ34" s="291"/>
      <c r="BK34" s="291"/>
      <c r="BL34" s="291"/>
      <c r="BM34" s="291"/>
      <c r="BN34" s="291"/>
      <c r="BO34" s="291"/>
      <c r="BP34" s="291"/>
      <c r="BQ34" s="291"/>
      <c r="BR34" s="291"/>
      <c r="BS34" s="291"/>
      <c r="BT34" s="291"/>
      <c r="BU34" s="291"/>
      <c r="BV34" s="291"/>
      <c r="BW34" s="291"/>
      <c r="BX34" s="291"/>
      <c r="BY34" s="291"/>
      <c r="BZ34" s="291"/>
      <c r="CA34" s="291"/>
      <c r="CB34" s="291"/>
      <c r="CC34" s="291"/>
      <c r="CD34" s="291"/>
      <c r="CE34" s="291"/>
      <c r="CF34" s="291"/>
      <c r="CG34" s="291"/>
      <c r="CH34" s="291"/>
      <c r="CI34" s="291"/>
      <c r="CJ34" s="291"/>
      <c r="CK34" s="291"/>
      <c r="CL34" s="291"/>
      <c r="CM34" s="291"/>
      <c r="CN34" s="291"/>
      <c r="CO34" s="291"/>
      <c r="CP34" s="291"/>
      <c r="CQ34" s="291"/>
      <c r="CR34" s="291"/>
      <c r="CS34" s="291"/>
      <c r="CT34" s="291"/>
      <c r="CU34" s="291"/>
      <c r="CV34" s="291"/>
      <c r="CW34" s="291"/>
      <c r="CX34" s="291"/>
      <c r="CY34" s="291"/>
      <c r="CZ34" s="291"/>
      <c r="DA34" s="291"/>
      <c r="DB34" s="291"/>
      <c r="DC34" s="291"/>
      <c r="DD34" s="291"/>
      <c r="DE34" s="291"/>
      <c r="DF34" s="291"/>
      <c r="DG34" s="291"/>
      <c r="DH34" s="291"/>
      <c r="DI34" s="291"/>
      <c r="DJ34" s="291"/>
      <c r="DK34" s="291"/>
      <c r="DL34" s="291"/>
      <c r="DM34" s="291"/>
      <c r="DN34" s="291"/>
      <c r="DO34" s="291"/>
      <c r="DP34" s="291"/>
      <c r="DQ34" s="291"/>
      <c r="DR34" s="291"/>
      <c r="DS34" s="291"/>
      <c r="DT34" s="291"/>
    </row>
    <row r="35" spans="1:124" ht="13.2" customHeight="1">
      <c r="A35" s="292"/>
      <c r="B35" s="318" t="s">
        <v>1</v>
      </c>
      <c r="C35" s="561" t="s">
        <v>293</v>
      </c>
      <c r="D35" s="291"/>
      <c r="E35" s="292"/>
      <c r="F35" s="333"/>
      <c r="G35" s="333"/>
      <c r="H35" s="334"/>
      <c r="I35" s="264"/>
      <c r="J35" s="264"/>
      <c r="K35" s="457"/>
      <c r="L35" s="292"/>
      <c r="M35" s="322"/>
      <c r="N35" s="322"/>
      <c r="O35" s="169"/>
      <c r="P35" s="322"/>
      <c r="Q35" s="322"/>
      <c r="R35" s="361"/>
      <c r="S35" s="291"/>
      <c r="T35" s="291"/>
      <c r="U35" s="291"/>
      <c r="V35" s="291"/>
      <c r="W35" s="291"/>
      <c r="X35" s="291"/>
      <c r="Y35" s="291"/>
      <c r="Z35" s="291"/>
      <c r="AA35" s="291"/>
      <c r="AB35" s="291"/>
      <c r="AC35" s="291"/>
      <c r="AD35" s="291"/>
      <c r="AE35" s="291"/>
      <c r="AF35" s="291"/>
      <c r="AG35" s="291"/>
      <c r="AH35" s="291"/>
      <c r="AI35" s="291"/>
      <c r="AJ35" s="291"/>
      <c r="AK35" s="291"/>
      <c r="AL35" s="291"/>
      <c r="AM35" s="291"/>
      <c r="AN35" s="291"/>
      <c r="AO35" s="291"/>
      <c r="AP35" s="291"/>
      <c r="AQ35" s="291"/>
      <c r="AR35" s="291"/>
      <c r="AS35" s="291"/>
      <c r="AT35" s="291"/>
      <c r="AU35" s="291"/>
      <c r="AV35" s="291"/>
      <c r="AW35" s="291"/>
      <c r="AX35" s="291"/>
      <c r="AY35" s="291"/>
      <c r="AZ35" s="291"/>
      <c r="BA35" s="291"/>
      <c r="BB35" s="291"/>
      <c r="BC35" s="291"/>
      <c r="BD35" s="291"/>
      <c r="BE35" s="291"/>
      <c r="BF35" s="291"/>
      <c r="BG35" s="291"/>
      <c r="BH35" s="291"/>
      <c r="BI35" s="291"/>
      <c r="BJ35" s="291"/>
      <c r="BK35" s="291"/>
      <c r="BL35" s="291"/>
      <c r="BM35" s="291"/>
      <c r="BN35" s="291"/>
      <c r="BO35" s="291"/>
      <c r="BP35" s="291"/>
      <c r="BQ35" s="291"/>
      <c r="BR35" s="291"/>
      <c r="BS35" s="291"/>
      <c r="BT35" s="291"/>
      <c r="BU35" s="291"/>
      <c r="BV35" s="291"/>
      <c r="BW35" s="291"/>
      <c r="BX35" s="291"/>
      <c r="BY35" s="291"/>
      <c r="BZ35" s="291"/>
      <c r="CA35" s="291"/>
      <c r="CB35" s="291"/>
      <c r="CC35" s="291"/>
      <c r="CD35" s="291"/>
      <c r="CE35" s="291"/>
      <c r="CF35" s="291"/>
      <c r="CG35" s="291"/>
      <c r="CH35" s="291"/>
      <c r="CI35" s="291"/>
      <c r="CJ35" s="291"/>
      <c r="CK35" s="291"/>
      <c r="CL35" s="291"/>
      <c r="CM35" s="291"/>
      <c r="CN35" s="291"/>
      <c r="CO35" s="291"/>
      <c r="CP35" s="291"/>
      <c r="CQ35" s="291"/>
      <c r="CR35" s="291"/>
      <c r="CS35" s="291"/>
      <c r="CT35" s="291"/>
      <c r="CU35" s="291"/>
      <c r="CV35" s="291"/>
      <c r="CW35" s="291"/>
      <c r="CX35" s="291"/>
      <c r="CY35" s="291"/>
      <c r="CZ35" s="291"/>
      <c r="DA35" s="291"/>
      <c r="DB35" s="291"/>
      <c r="DC35" s="291"/>
      <c r="DD35" s="291"/>
      <c r="DE35" s="291"/>
      <c r="DF35" s="291"/>
      <c r="DG35" s="291"/>
      <c r="DH35" s="291"/>
      <c r="DI35" s="291"/>
      <c r="DJ35" s="291"/>
      <c r="DK35" s="291"/>
      <c r="DL35" s="291"/>
      <c r="DM35" s="291"/>
      <c r="DN35" s="291"/>
      <c r="DO35" s="291"/>
      <c r="DP35" s="291"/>
      <c r="DQ35" s="291"/>
      <c r="DR35" s="291"/>
      <c r="DS35" s="291"/>
      <c r="DT35" s="291"/>
    </row>
    <row r="36" spans="1:124" ht="13.2" customHeight="1">
      <c r="A36" s="292"/>
      <c r="B36" s="318" t="s">
        <v>1</v>
      </c>
      <c r="C36" s="561" t="s">
        <v>314</v>
      </c>
      <c r="E36" s="292"/>
      <c r="F36" s="333"/>
      <c r="G36" s="333"/>
      <c r="H36" s="334"/>
      <c r="I36" s="264"/>
      <c r="J36" s="264"/>
      <c r="K36" s="457"/>
      <c r="L36" s="292"/>
      <c r="M36" s="322"/>
      <c r="N36" s="322"/>
      <c r="O36" s="169"/>
      <c r="P36" s="322"/>
      <c r="Q36" s="322"/>
      <c r="R36" s="361"/>
      <c r="S36" s="291"/>
      <c r="T36" s="291"/>
      <c r="U36" s="291"/>
      <c r="V36" s="291"/>
      <c r="W36" s="291"/>
      <c r="X36" s="291"/>
      <c r="Y36" s="291"/>
      <c r="Z36" s="291"/>
      <c r="AA36" s="291"/>
      <c r="AB36" s="291"/>
      <c r="AC36" s="291"/>
      <c r="AD36" s="291"/>
      <c r="AE36" s="291"/>
      <c r="AF36" s="291"/>
      <c r="AG36" s="291"/>
      <c r="AH36" s="291"/>
      <c r="AI36" s="291"/>
      <c r="AJ36" s="291"/>
      <c r="AK36" s="291"/>
      <c r="AL36" s="291"/>
      <c r="AM36" s="291"/>
      <c r="AN36" s="291"/>
      <c r="AO36" s="291"/>
      <c r="AP36" s="291"/>
      <c r="AQ36" s="291"/>
      <c r="AR36" s="291"/>
      <c r="AS36" s="291"/>
      <c r="AT36" s="291"/>
      <c r="AU36" s="291"/>
      <c r="AV36" s="291"/>
      <c r="AW36" s="291"/>
      <c r="AX36" s="291"/>
      <c r="AY36" s="291"/>
      <c r="AZ36" s="291"/>
      <c r="BA36" s="291"/>
      <c r="BB36" s="291"/>
      <c r="BC36" s="291"/>
      <c r="BD36" s="291"/>
      <c r="BE36" s="291"/>
      <c r="BF36" s="291"/>
      <c r="BG36" s="291"/>
      <c r="BH36" s="291"/>
      <c r="BI36" s="291"/>
      <c r="BJ36" s="291"/>
      <c r="BK36" s="291"/>
      <c r="BL36" s="291"/>
      <c r="BM36" s="291"/>
      <c r="BN36" s="291"/>
      <c r="BO36" s="291"/>
      <c r="BP36" s="291"/>
      <c r="BQ36" s="291"/>
      <c r="BR36" s="291"/>
      <c r="BS36" s="291"/>
      <c r="BT36" s="291"/>
      <c r="BU36" s="291"/>
      <c r="BV36" s="291"/>
      <c r="BW36" s="291"/>
      <c r="BX36" s="291"/>
      <c r="BY36" s="291"/>
      <c r="BZ36" s="291"/>
      <c r="CA36" s="291"/>
      <c r="CB36" s="291"/>
      <c r="CC36" s="291"/>
      <c r="CD36" s="291"/>
      <c r="CE36" s="291"/>
      <c r="CF36" s="291"/>
      <c r="CG36" s="291"/>
      <c r="CH36" s="291"/>
      <c r="CI36" s="291"/>
      <c r="CJ36" s="291"/>
      <c r="CK36" s="291"/>
      <c r="CL36" s="291"/>
      <c r="CM36" s="291"/>
      <c r="CN36" s="291"/>
      <c r="CO36" s="291"/>
      <c r="CP36" s="291"/>
      <c r="CQ36" s="291"/>
      <c r="CR36" s="291"/>
      <c r="CS36" s="291"/>
      <c r="CT36" s="291"/>
      <c r="CU36" s="291"/>
      <c r="CV36" s="291"/>
      <c r="CW36" s="291"/>
      <c r="CX36" s="291"/>
      <c r="CY36" s="291"/>
      <c r="CZ36" s="291"/>
      <c r="DA36" s="291"/>
      <c r="DB36" s="291"/>
      <c r="DC36" s="291"/>
      <c r="DD36" s="291"/>
      <c r="DE36" s="291"/>
      <c r="DF36" s="291"/>
      <c r="DG36" s="291"/>
      <c r="DH36" s="291"/>
      <c r="DI36" s="291"/>
      <c r="DJ36" s="291"/>
      <c r="DK36" s="291"/>
      <c r="DL36" s="291"/>
      <c r="DM36" s="291"/>
      <c r="DN36" s="291"/>
      <c r="DO36" s="291"/>
      <c r="DP36" s="291"/>
      <c r="DQ36" s="291"/>
      <c r="DR36" s="291"/>
      <c r="DS36" s="291"/>
      <c r="DT36" s="291"/>
    </row>
    <row r="37" spans="1:124" ht="13.2" customHeight="1">
      <c r="A37" s="562">
        <v>7</v>
      </c>
      <c r="B37" s="316" t="s">
        <v>523</v>
      </c>
      <c r="C37" s="561"/>
      <c r="D37" s="291"/>
      <c r="E37" s="430" t="s">
        <v>524</v>
      </c>
      <c r="F37" s="332"/>
      <c r="G37" s="332">
        <v>4</v>
      </c>
      <c r="H37" s="332">
        <v>0</v>
      </c>
      <c r="I37" s="293">
        <v>0</v>
      </c>
      <c r="J37" s="293">
        <v>0</v>
      </c>
      <c r="K37" s="457">
        <f>SUM(F37:J37)</f>
        <v>4</v>
      </c>
      <c r="L37" s="292" t="s">
        <v>17</v>
      </c>
      <c r="M37" s="322"/>
      <c r="N37" s="322"/>
      <c r="O37" s="169"/>
      <c r="P37" s="322">
        <f t="shared" si="0"/>
        <v>0</v>
      </c>
      <c r="Q37" s="322">
        <f t="shared" si="1"/>
        <v>0</v>
      </c>
      <c r="R37" s="361">
        <f>+K37*O37</f>
        <v>0</v>
      </c>
      <c r="S37" s="291"/>
      <c r="T37" s="291"/>
      <c r="U37" s="291"/>
      <c r="V37" s="291"/>
      <c r="W37" s="291"/>
      <c r="X37" s="291"/>
      <c r="Y37" s="291"/>
      <c r="Z37" s="291"/>
      <c r="AA37" s="291"/>
      <c r="AB37" s="291"/>
      <c r="AC37" s="291"/>
      <c r="AD37" s="291"/>
      <c r="AE37" s="291"/>
      <c r="AF37" s="291"/>
      <c r="AG37" s="291"/>
      <c r="AH37" s="291"/>
      <c r="AI37" s="291"/>
      <c r="AJ37" s="291"/>
      <c r="AK37" s="291"/>
      <c r="AL37" s="291"/>
      <c r="AM37" s="291"/>
      <c r="AN37" s="291"/>
      <c r="AO37" s="291"/>
      <c r="AP37" s="291"/>
      <c r="AQ37" s="291"/>
      <c r="AR37" s="291"/>
      <c r="AS37" s="291"/>
      <c r="AT37" s="291"/>
      <c r="AU37" s="291"/>
      <c r="AV37" s="291"/>
      <c r="AW37" s="291"/>
      <c r="AX37" s="291"/>
      <c r="AY37" s="291"/>
      <c r="AZ37" s="291"/>
      <c r="BA37" s="291"/>
      <c r="BB37" s="291"/>
      <c r="BC37" s="291"/>
      <c r="BD37" s="291"/>
      <c r="BE37" s="291"/>
      <c r="BF37" s="291"/>
      <c r="BG37" s="291"/>
      <c r="BH37" s="291"/>
      <c r="BI37" s="291"/>
      <c r="BJ37" s="291"/>
      <c r="BK37" s="291"/>
      <c r="BL37" s="291"/>
      <c r="BM37" s="291"/>
      <c r="BN37" s="291"/>
      <c r="BO37" s="291"/>
      <c r="BP37" s="291"/>
      <c r="BQ37" s="291"/>
      <c r="BR37" s="291"/>
      <c r="BS37" s="291"/>
      <c r="BT37" s="291"/>
      <c r="BU37" s="291"/>
      <c r="BV37" s="291"/>
      <c r="BW37" s="291"/>
      <c r="BX37" s="291"/>
      <c r="BY37" s="291"/>
      <c r="BZ37" s="291"/>
      <c r="CA37" s="291"/>
      <c r="CB37" s="291"/>
      <c r="CC37" s="291"/>
      <c r="CD37" s="291"/>
      <c r="CE37" s="291"/>
      <c r="CF37" s="291"/>
      <c r="CG37" s="291"/>
      <c r="CH37" s="291"/>
      <c r="CI37" s="291"/>
      <c r="CJ37" s="291"/>
      <c r="CK37" s="291"/>
      <c r="CL37" s="291"/>
      <c r="CM37" s="291"/>
      <c r="CN37" s="291"/>
      <c r="CO37" s="291"/>
      <c r="CP37" s="291"/>
      <c r="CQ37" s="291"/>
      <c r="CR37" s="291"/>
      <c r="CS37" s="291"/>
      <c r="CT37" s="291"/>
      <c r="CU37" s="291"/>
      <c r="CV37" s="291"/>
      <c r="CW37" s="291"/>
      <c r="CX37" s="291"/>
      <c r="CY37" s="291"/>
      <c r="CZ37" s="291"/>
      <c r="DA37" s="291"/>
      <c r="DB37" s="291"/>
      <c r="DC37" s="291"/>
      <c r="DD37" s="291"/>
      <c r="DE37" s="291"/>
      <c r="DF37" s="291"/>
      <c r="DG37" s="291"/>
      <c r="DH37" s="291"/>
      <c r="DI37" s="291"/>
      <c r="DJ37" s="291"/>
      <c r="DK37" s="291"/>
      <c r="DL37" s="291"/>
      <c r="DM37" s="291"/>
      <c r="DN37" s="291"/>
      <c r="DO37" s="291"/>
      <c r="DP37" s="291"/>
      <c r="DQ37" s="291"/>
      <c r="DR37" s="291"/>
      <c r="DS37" s="291"/>
      <c r="DT37" s="291"/>
    </row>
    <row r="38" spans="1:124" ht="13.2" customHeight="1">
      <c r="A38" s="562"/>
      <c r="B38" s="318" t="s">
        <v>1</v>
      </c>
      <c r="C38" s="561" t="s">
        <v>525</v>
      </c>
      <c r="D38" s="291"/>
      <c r="E38" s="292"/>
      <c r="F38" s="333"/>
      <c r="G38" s="333"/>
      <c r="H38" s="334"/>
      <c r="I38" s="264"/>
      <c r="J38" s="264"/>
      <c r="K38" s="457"/>
      <c r="L38" s="292"/>
      <c r="M38" s="322"/>
      <c r="N38" s="322"/>
      <c r="O38" s="169"/>
      <c r="P38" s="322"/>
      <c r="Q38" s="322"/>
      <c r="R38" s="361"/>
      <c r="S38" s="291"/>
      <c r="T38" s="291"/>
      <c r="U38" s="291"/>
      <c r="V38" s="291"/>
      <c r="W38" s="291"/>
      <c r="X38" s="291"/>
      <c r="Y38" s="291"/>
      <c r="Z38" s="291"/>
      <c r="AA38" s="291"/>
      <c r="AB38" s="291"/>
      <c r="AC38" s="291"/>
      <c r="AD38" s="291"/>
      <c r="AE38" s="291"/>
      <c r="AF38" s="291"/>
      <c r="AG38" s="291"/>
      <c r="AH38" s="291"/>
      <c r="AI38" s="291"/>
      <c r="AJ38" s="291"/>
      <c r="AK38" s="291"/>
      <c r="AL38" s="291"/>
      <c r="AM38" s="291"/>
      <c r="AN38" s="291"/>
      <c r="AO38" s="291"/>
      <c r="AP38" s="291"/>
      <c r="AQ38" s="291"/>
      <c r="AR38" s="291"/>
      <c r="AS38" s="291"/>
      <c r="AT38" s="291"/>
      <c r="AU38" s="291"/>
      <c r="AV38" s="291"/>
      <c r="AW38" s="291"/>
      <c r="AX38" s="291"/>
      <c r="AY38" s="291"/>
      <c r="AZ38" s="291"/>
      <c r="BA38" s="291"/>
      <c r="BB38" s="291"/>
      <c r="BC38" s="291"/>
      <c r="BD38" s="291"/>
      <c r="BE38" s="291"/>
      <c r="BF38" s="291"/>
      <c r="BG38" s="291"/>
      <c r="BH38" s="291"/>
      <c r="BI38" s="291"/>
      <c r="BJ38" s="291"/>
      <c r="BK38" s="291"/>
      <c r="BL38" s="291"/>
      <c r="BM38" s="291"/>
      <c r="BN38" s="291"/>
      <c r="BO38" s="291"/>
      <c r="BP38" s="291"/>
      <c r="BQ38" s="291"/>
      <c r="BR38" s="291"/>
      <c r="BS38" s="291"/>
      <c r="BT38" s="291"/>
      <c r="BU38" s="291"/>
      <c r="BV38" s="291"/>
      <c r="BW38" s="291"/>
      <c r="BX38" s="291"/>
      <c r="BY38" s="291"/>
      <c r="BZ38" s="291"/>
      <c r="CA38" s="291"/>
      <c r="CB38" s="291"/>
      <c r="CC38" s="291"/>
      <c r="CD38" s="291"/>
      <c r="CE38" s="291"/>
      <c r="CF38" s="291"/>
      <c r="CG38" s="291"/>
      <c r="CH38" s="291"/>
      <c r="CI38" s="291"/>
      <c r="CJ38" s="291"/>
      <c r="CK38" s="291"/>
      <c r="CL38" s="291"/>
      <c r="CM38" s="291"/>
      <c r="CN38" s="291"/>
      <c r="CO38" s="291"/>
      <c r="CP38" s="291"/>
      <c r="CQ38" s="291"/>
      <c r="CR38" s="291"/>
      <c r="CS38" s="291"/>
      <c r="CT38" s="291"/>
      <c r="CU38" s="291"/>
      <c r="CV38" s="291"/>
      <c r="CW38" s="291"/>
      <c r="CX38" s="291"/>
      <c r="CY38" s="291"/>
      <c r="CZ38" s="291"/>
      <c r="DA38" s="291"/>
      <c r="DB38" s="291"/>
      <c r="DC38" s="291"/>
      <c r="DD38" s="291"/>
      <c r="DE38" s="291"/>
      <c r="DF38" s="291"/>
      <c r="DG38" s="291"/>
      <c r="DH38" s="291"/>
      <c r="DI38" s="291"/>
      <c r="DJ38" s="291"/>
      <c r="DK38" s="291"/>
      <c r="DL38" s="291"/>
      <c r="DM38" s="291"/>
      <c r="DN38" s="291"/>
      <c r="DO38" s="291"/>
      <c r="DP38" s="291"/>
      <c r="DQ38" s="291"/>
      <c r="DR38" s="291"/>
      <c r="DS38" s="291"/>
      <c r="DT38" s="291"/>
    </row>
    <row r="39" spans="1:124" ht="13.2" customHeight="1">
      <c r="A39" s="292"/>
      <c r="B39" s="318" t="s">
        <v>1</v>
      </c>
      <c r="C39" s="561" t="s">
        <v>293</v>
      </c>
      <c r="D39" s="291"/>
      <c r="E39" s="292"/>
      <c r="F39" s="333"/>
      <c r="G39" s="333"/>
      <c r="H39" s="334"/>
      <c r="I39" s="264"/>
      <c r="J39" s="264"/>
      <c r="K39" s="457"/>
      <c r="L39" s="292"/>
      <c r="M39" s="322"/>
      <c r="N39" s="322"/>
      <c r="O39" s="169"/>
      <c r="P39" s="322"/>
      <c r="Q39" s="322"/>
      <c r="R39" s="361"/>
      <c r="S39" s="291"/>
      <c r="T39" s="291"/>
      <c r="U39" s="291"/>
      <c r="V39" s="291"/>
      <c r="W39" s="291"/>
      <c r="X39" s="291"/>
      <c r="Y39" s="291"/>
      <c r="Z39" s="291"/>
      <c r="AA39" s="291"/>
      <c r="AB39" s="291"/>
      <c r="AC39" s="291"/>
      <c r="AD39" s="291"/>
      <c r="AE39" s="291"/>
      <c r="AF39" s="291"/>
      <c r="AG39" s="291"/>
      <c r="AH39" s="291"/>
      <c r="AI39" s="291"/>
      <c r="AJ39" s="291"/>
      <c r="AK39" s="291"/>
      <c r="AL39" s="291"/>
      <c r="AM39" s="291"/>
      <c r="AN39" s="291"/>
      <c r="AO39" s="291"/>
      <c r="AP39" s="291"/>
      <c r="AQ39" s="291"/>
      <c r="AR39" s="291"/>
      <c r="AS39" s="291"/>
      <c r="AT39" s="291"/>
      <c r="AU39" s="291"/>
      <c r="AV39" s="291"/>
      <c r="AW39" s="291"/>
      <c r="AX39" s="291"/>
      <c r="AY39" s="291"/>
      <c r="AZ39" s="291"/>
      <c r="BA39" s="291"/>
      <c r="BB39" s="291"/>
      <c r="BC39" s="291"/>
      <c r="BD39" s="291"/>
      <c r="BE39" s="291"/>
      <c r="BF39" s="291"/>
      <c r="BG39" s="291"/>
      <c r="BH39" s="291"/>
      <c r="BI39" s="291"/>
      <c r="BJ39" s="291"/>
      <c r="BK39" s="291"/>
      <c r="BL39" s="291"/>
      <c r="BM39" s="291"/>
      <c r="BN39" s="291"/>
      <c r="BO39" s="291"/>
      <c r="BP39" s="291"/>
      <c r="BQ39" s="291"/>
      <c r="BR39" s="291"/>
      <c r="BS39" s="291"/>
      <c r="BT39" s="291"/>
      <c r="BU39" s="291"/>
      <c r="BV39" s="291"/>
      <c r="BW39" s="291"/>
      <c r="BX39" s="291"/>
      <c r="BY39" s="291"/>
      <c r="BZ39" s="291"/>
      <c r="CA39" s="291"/>
      <c r="CB39" s="291"/>
      <c r="CC39" s="291"/>
      <c r="CD39" s="291"/>
      <c r="CE39" s="291"/>
      <c r="CF39" s="291"/>
      <c r="CG39" s="291"/>
      <c r="CH39" s="291"/>
      <c r="CI39" s="291"/>
      <c r="CJ39" s="291"/>
      <c r="CK39" s="291"/>
      <c r="CL39" s="291"/>
      <c r="CM39" s="291"/>
      <c r="CN39" s="291"/>
      <c r="CO39" s="291"/>
      <c r="CP39" s="291"/>
      <c r="CQ39" s="291"/>
      <c r="CR39" s="291"/>
      <c r="CS39" s="291"/>
      <c r="CT39" s="291"/>
      <c r="CU39" s="291"/>
      <c r="CV39" s="291"/>
      <c r="CW39" s="291"/>
      <c r="CX39" s="291"/>
      <c r="CY39" s="291"/>
      <c r="CZ39" s="291"/>
      <c r="DA39" s="291"/>
      <c r="DB39" s="291"/>
      <c r="DC39" s="291"/>
      <c r="DD39" s="291"/>
      <c r="DE39" s="291"/>
      <c r="DF39" s="291"/>
      <c r="DG39" s="291"/>
      <c r="DH39" s="291"/>
      <c r="DI39" s="291"/>
      <c r="DJ39" s="291"/>
      <c r="DK39" s="291"/>
      <c r="DL39" s="291"/>
      <c r="DM39" s="291"/>
      <c r="DN39" s="291"/>
      <c r="DO39" s="291"/>
      <c r="DP39" s="291"/>
      <c r="DQ39" s="291"/>
      <c r="DR39" s="291"/>
      <c r="DS39" s="291"/>
      <c r="DT39" s="291"/>
    </row>
    <row r="40" spans="1:124" ht="13.2" customHeight="1">
      <c r="A40" s="292"/>
      <c r="B40" s="318" t="s">
        <v>1</v>
      </c>
      <c r="C40" s="561" t="s">
        <v>314</v>
      </c>
      <c r="E40" s="292"/>
      <c r="F40" s="333"/>
      <c r="G40" s="333"/>
      <c r="H40" s="334"/>
      <c r="I40" s="264"/>
      <c r="J40" s="264"/>
      <c r="K40" s="457"/>
      <c r="L40" s="292"/>
      <c r="M40" s="322"/>
      <c r="N40" s="322"/>
      <c r="O40" s="169"/>
      <c r="P40" s="322"/>
      <c r="Q40" s="322"/>
      <c r="R40" s="361"/>
      <c r="S40" s="291"/>
      <c r="T40" s="291"/>
      <c r="U40" s="291"/>
      <c r="V40" s="291"/>
      <c r="W40" s="291"/>
      <c r="X40" s="291"/>
      <c r="Y40" s="291"/>
      <c r="Z40" s="291"/>
      <c r="AA40" s="291"/>
      <c r="AB40" s="291"/>
      <c r="AC40" s="291"/>
      <c r="AD40" s="291"/>
      <c r="AE40" s="291"/>
      <c r="AF40" s="291"/>
      <c r="AG40" s="291"/>
      <c r="AH40" s="291"/>
      <c r="AI40" s="291"/>
      <c r="AJ40" s="291"/>
      <c r="AK40" s="291"/>
      <c r="AL40" s="291"/>
      <c r="AM40" s="291"/>
      <c r="AN40" s="291"/>
      <c r="AO40" s="291"/>
      <c r="AP40" s="291"/>
      <c r="AQ40" s="291"/>
      <c r="AR40" s="291"/>
      <c r="AS40" s="291"/>
      <c r="AT40" s="291"/>
      <c r="AU40" s="291"/>
      <c r="AV40" s="291"/>
      <c r="AW40" s="291"/>
      <c r="AX40" s="291"/>
      <c r="AY40" s="291"/>
      <c r="AZ40" s="291"/>
      <c r="BA40" s="291"/>
      <c r="BB40" s="291"/>
      <c r="BC40" s="291"/>
      <c r="BD40" s="291"/>
      <c r="BE40" s="291"/>
      <c r="BF40" s="291"/>
      <c r="BG40" s="291"/>
      <c r="BH40" s="291"/>
      <c r="BI40" s="291"/>
      <c r="BJ40" s="291"/>
      <c r="BK40" s="291"/>
      <c r="BL40" s="291"/>
      <c r="BM40" s="291"/>
      <c r="BN40" s="291"/>
      <c r="BO40" s="291"/>
      <c r="BP40" s="291"/>
      <c r="BQ40" s="291"/>
      <c r="BR40" s="291"/>
      <c r="BS40" s="291"/>
      <c r="BT40" s="291"/>
      <c r="BU40" s="291"/>
      <c r="BV40" s="291"/>
      <c r="BW40" s="291"/>
      <c r="BX40" s="291"/>
      <c r="BY40" s="291"/>
      <c r="BZ40" s="291"/>
      <c r="CA40" s="291"/>
      <c r="CB40" s="291"/>
      <c r="CC40" s="291"/>
      <c r="CD40" s="291"/>
      <c r="CE40" s="291"/>
      <c r="CF40" s="291"/>
      <c r="CG40" s="291"/>
      <c r="CH40" s="291"/>
      <c r="CI40" s="291"/>
      <c r="CJ40" s="291"/>
      <c r="CK40" s="291"/>
      <c r="CL40" s="291"/>
      <c r="CM40" s="291"/>
      <c r="CN40" s="291"/>
      <c r="CO40" s="291"/>
      <c r="CP40" s="291"/>
      <c r="CQ40" s="291"/>
      <c r="CR40" s="291"/>
      <c r="CS40" s="291"/>
      <c r="CT40" s="291"/>
      <c r="CU40" s="291"/>
      <c r="CV40" s="291"/>
      <c r="CW40" s="291"/>
      <c r="CX40" s="291"/>
      <c r="CY40" s="291"/>
      <c r="CZ40" s="291"/>
      <c r="DA40" s="291"/>
      <c r="DB40" s="291"/>
      <c r="DC40" s="291"/>
      <c r="DD40" s="291"/>
      <c r="DE40" s="291"/>
      <c r="DF40" s="291"/>
      <c r="DG40" s="291"/>
      <c r="DH40" s="291"/>
      <c r="DI40" s="291"/>
      <c r="DJ40" s="291"/>
      <c r="DK40" s="291"/>
      <c r="DL40" s="291"/>
      <c r="DM40" s="291"/>
      <c r="DN40" s="291"/>
      <c r="DO40" s="291"/>
      <c r="DP40" s="291"/>
      <c r="DQ40" s="291"/>
      <c r="DR40" s="291"/>
      <c r="DS40" s="291"/>
      <c r="DT40" s="291"/>
    </row>
    <row r="41" spans="1:124" ht="13.2" customHeight="1">
      <c r="A41" s="562">
        <f>+A37+1</f>
        <v>8</v>
      </c>
      <c r="B41" s="316" t="s">
        <v>502</v>
      </c>
      <c r="C41" s="561"/>
      <c r="D41" s="291"/>
      <c r="E41" s="430" t="s">
        <v>501</v>
      </c>
      <c r="F41" s="332">
        <v>1</v>
      </c>
      <c r="G41" s="332">
        <v>0</v>
      </c>
      <c r="H41" s="332">
        <v>0</v>
      </c>
      <c r="I41" s="293">
        <v>0</v>
      </c>
      <c r="J41" s="293">
        <v>0</v>
      </c>
      <c r="K41" s="457">
        <f>SUM(F41:J41)</f>
        <v>1</v>
      </c>
      <c r="L41" s="292" t="s">
        <v>17</v>
      </c>
      <c r="M41" s="322"/>
      <c r="N41" s="322"/>
      <c r="O41" s="169"/>
      <c r="P41" s="322">
        <f t="shared" si="0"/>
        <v>0</v>
      </c>
      <c r="Q41" s="322">
        <f t="shared" si="1"/>
        <v>0</v>
      </c>
      <c r="R41" s="361">
        <f>+K41*O41</f>
        <v>0</v>
      </c>
      <c r="S41" s="291"/>
      <c r="T41" s="291"/>
      <c r="U41" s="291"/>
      <c r="V41" s="291"/>
      <c r="W41" s="291"/>
      <c r="X41" s="291"/>
      <c r="Y41" s="291"/>
      <c r="Z41" s="291"/>
      <c r="AA41" s="291"/>
      <c r="AB41" s="291"/>
      <c r="AC41" s="291"/>
      <c r="AD41" s="291"/>
      <c r="AE41" s="291"/>
      <c r="AF41" s="291"/>
      <c r="AG41" s="291"/>
      <c r="AH41" s="291"/>
      <c r="AI41" s="291"/>
      <c r="AJ41" s="291"/>
      <c r="AK41" s="291"/>
      <c r="AL41" s="291"/>
      <c r="AM41" s="291"/>
      <c r="AN41" s="291"/>
      <c r="AO41" s="291"/>
      <c r="AP41" s="291"/>
      <c r="AQ41" s="291"/>
      <c r="AR41" s="291"/>
      <c r="AS41" s="291"/>
      <c r="AT41" s="291"/>
      <c r="AU41" s="291"/>
      <c r="AV41" s="291"/>
      <c r="AW41" s="291"/>
      <c r="AX41" s="291"/>
      <c r="AY41" s="291"/>
      <c r="AZ41" s="291"/>
      <c r="BA41" s="291"/>
      <c r="BB41" s="291"/>
      <c r="BC41" s="291"/>
      <c r="BD41" s="291"/>
      <c r="BE41" s="291"/>
      <c r="BF41" s="291"/>
      <c r="BG41" s="291"/>
      <c r="BH41" s="291"/>
      <c r="BI41" s="291"/>
      <c r="BJ41" s="291"/>
      <c r="BK41" s="291"/>
      <c r="BL41" s="291"/>
      <c r="BM41" s="291"/>
      <c r="BN41" s="291"/>
      <c r="BO41" s="291"/>
      <c r="BP41" s="291"/>
      <c r="BQ41" s="291"/>
      <c r="BR41" s="291"/>
      <c r="BS41" s="291"/>
      <c r="BT41" s="291"/>
      <c r="BU41" s="291"/>
      <c r="BV41" s="291"/>
      <c r="BW41" s="291"/>
      <c r="BX41" s="291"/>
      <c r="BY41" s="291"/>
      <c r="BZ41" s="291"/>
      <c r="CA41" s="291"/>
      <c r="CB41" s="291"/>
      <c r="CC41" s="291"/>
      <c r="CD41" s="291"/>
      <c r="CE41" s="291"/>
      <c r="CF41" s="291"/>
      <c r="CG41" s="291"/>
      <c r="CH41" s="291"/>
      <c r="CI41" s="291"/>
      <c r="CJ41" s="291"/>
      <c r="CK41" s="291"/>
      <c r="CL41" s="291"/>
      <c r="CM41" s="291"/>
      <c r="CN41" s="291"/>
      <c r="CO41" s="291"/>
      <c r="CP41" s="291"/>
      <c r="CQ41" s="291"/>
      <c r="CR41" s="291"/>
      <c r="CS41" s="291"/>
      <c r="CT41" s="291"/>
      <c r="CU41" s="291"/>
      <c r="CV41" s="291"/>
      <c r="CW41" s="291"/>
      <c r="CX41" s="291"/>
      <c r="CY41" s="291"/>
      <c r="CZ41" s="291"/>
      <c r="DA41" s="291"/>
      <c r="DB41" s="291"/>
      <c r="DC41" s="291"/>
      <c r="DD41" s="291"/>
      <c r="DE41" s="291"/>
      <c r="DF41" s="291"/>
      <c r="DG41" s="291"/>
      <c r="DH41" s="291"/>
      <c r="DI41" s="291"/>
      <c r="DJ41" s="291"/>
      <c r="DK41" s="291"/>
      <c r="DL41" s="291"/>
      <c r="DM41" s="291"/>
      <c r="DN41" s="291"/>
      <c r="DO41" s="291"/>
      <c r="DP41" s="291"/>
      <c r="DQ41" s="291"/>
      <c r="DR41" s="291"/>
      <c r="DS41" s="291"/>
      <c r="DT41" s="291"/>
    </row>
    <row r="42" spans="1:124" ht="13.2" customHeight="1">
      <c r="A42" s="562"/>
      <c r="B42" s="318" t="s">
        <v>1</v>
      </c>
      <c r="C42" s="561" t="s">
        <v>503</v>
      </c>
      <c r="D42" s="291"/>
      <c r="E42" s="292"/>
      <c r="F42" s="333"/>
      <c r="G42" s="333"/>
      <c r="H42" s="334"/>
      <c r="I42" s="264"/>
      <c r="J42" s="264"/>
      <c r="K42" s="457"/>
      <c r="L42" s="292"/>
      <c r="M42" s="322"/>
      <c r="N42" s="322"/>
      <c r="O42" s="169"/>
      <c r="P42" s="322"/>
      <c r="Q42" s="322"/>
      <c r="R42" s="361"/>
      <c r="S42" s="291"/>
      <c r="T42" s="291"/>
      <c r="U42" s="291"/>
      <c r="V42" s="291"/>
      <c r="W42" s="291"/>
      <c r="X42" s="291"/>
      <c r="Y42" s="291"/>
      <c r="Z42" s="291"/>
      <c r="AA42" s="291"/>
      <c r="AB42" s="291"/>
      <c r="AC42" s="291"/>
      <c r="AD42" s="291"/>
      <c r="AE42" s="291"/>
      <c r="AF42" s="291"/>
      <c r="AG42" s="291"/>
      <c r="AH42" s="291"/>
      <c r="AI42" s="291"/>
      <c r="AJ42" s="291"/>
      <c r="AK42" s="291"/>
      <c r="AL42" s="291"/>
      <c r="AM42" s="291"/>
      <c r="AN42" s="291"/>
      <c r="AO42" s="291"/>
      <c r="AP42" s="291"/>
      <c r="AQ42" s="291"/>
      <c r="AR42" s="291"/>
      <c r="AS42" s="291"/>
      <c r="AT42" s="291"/>
      <c r="AU42" s="291"/>
      <c r="AV42" s="291"/>
      <c r="AW42" s="291"/>
      <c r="AX42" s="291"/>
      <c r="AY42" s="291"/>
      <c r="AZ42" s="291"/>
      <c r="BA42" s="291"/>
      <c r="BB42" s="291"/>
      <c r="BC42" s="291"/>
      <c r="BD42" s="291"/>
      <c r="BE42" s="291"/>
      <c r="BF42" s="291"/>
      <c r="BG42" s="291"/>
      <c r="BH42" s="291"/>
      <c r="BI42" s="291"/>
      <c r="BJ42" s="291"/>
      <c r="BK42" s="291"/>
      <c r="BL42" s="291"/>
      <c r="BM42" s="291"/>
      <c r="BN42" s="291"/>
      <c r="BO42" s="291"/>
      <c r="BP42" s="291"/>
      <c r="BQ42" s="291"/>
      <c r="BR42" s="291"/>
      <c r="BS42" s="291"/>
      <c r="BT42" s="291"/>
      <c r="BU42" s="291"/>
      <c r="BV42" s="291"/>
      <c r="BW42" s="291"/>
      <c r="BX42" s="291"/>
      <c r="BY42" s="291"/>
      <c r="BZ42" s="291"/>
      <c r="CA42" s="291"/>
      <c r="CB42" s="291"/>
      <c r="CC42" s="291"/>
      <c r="CD42" s="291"/>
      <c r="CE42" s="291"/>
      <c r="CF42" s="291"/>
      <c r="CG42" s="291"/>
      <c r="CH42" s="291"/>
      <c r="CI42" s="291"/>
      <c r="CJ42" s="291"/>
      <c r="CK42" s="291"/>
      <c r="CL42" s="291"/>
      <c r="CM42" s="291"/>
      <c r="CN42" s="291"/>
      <c r="CO42" s="291"/>
      <c r="CP42" s="291"/>
      <c r="CQ42" s="291"/>
      <c r="CR42" s="291"/>
      <c r="CS42" s="291"/>
      <c r="CT42" s="291"/>
      <c r="CU42" s="291"/>
      <c r="CV42" s="291"/>
      <c r="CW42" s="291"/>
      <c r="CX42" s="291"/>
      <c r="CY42" s="291"/>
      <c r="CZ42" s="291"/>
      <c r="DA42" s="291"/>
      <c r="DB42" s="291"/>
      <c r="DC42" s="291"/>
      <c r="DD42" s="291"/>
      <c r="DE42" s="291"/>
      <c r="DF42" s="291"/>
      <c r="DG42" s="291"/>
      <c r="DH42" s="291"/>
      <c r="DI42" s="291"/>
      <c r="DJ42" s="291"/>
      <c r="DK42" s="291"/>
      <c r="DL42" s="291"/>
      <c r="DM42" s="291"/>
      <c r="DN42" s="291"/>
      <c r="DO42" s="291"/>
      <c r="DP42" s="291"/>
      <c r="DQ42" s="291"/>
      <c r="DR42" s="291"/>
      <c r="DS42" s="291"/>
      <c r="DT42" s="291"/>
    </row>
    <row r="43" spans="1:124" ht="13.2" customHeight="1">
      <c r="A43" s="292"/>
      <c r="B43" s="318" t="s">
        <v>1</v>
      </c>
      <c r="C43" s="561" t="s">
        <v>491</v>
      </c>
      <c r="D43" s="296"/>
      <c r="E43" s="292"/>
      <c r="F43" s="333"/>
      <c r="G43" s="333"/>
      <c r="H43" s="334"/>
      <c r="I43" s="264"/>
      <c r="J43" s="264"/>
      <c r="K43" s="457"/>
      <c r="L43" s="292"/>
      <c r="M43" s="322"/>
      <c r="N43" s="322"/>
      <c r="O43" s="169"/>
      <c r="P43" s="322"/>
      <c r="Q43" s="322"/>
      <c r="R43" s="361"/>
      <c r="S43" s="291"/>
      <c r="T43" s="291"/>
      <c r="U43" s="291"/>
      <c r="V43" s="291"/>
      <c r="W43" s="291"/>
      <c r="X43" s="291"/>
      <c r="Y43" s="291"/>
      <c r="Z43" s="291"/>
      <c r="AA43" s="291"/>
      <c r="AB43" s="291"/>
      <c r="AC43" s="291"/>
      <c r="AD43" s="291"/>
      <c r="AE43" s="291"/>
      <c r="AF43" s="291"/>
      <c r="AG43" s="291"/>
      <c r="AH43" s="291"/>
      <c r="AI43" s="291"/>
      <c r="AJ43" s="291"/>
      <c r="AK43" s="291"/>
      <c r="AL43" s="291"/>
      <c r="AM43" s="291"/>
      <c r="AN43" s="291"/>
      <c r="AO43" s="291"/>
      <c r="AP43" s="291"/>
      <c r="AQ43" s="291"/>
      <c r="AR43" s="291"/>
      <c r="AS43" s="291"/>
      <c r="AT43" s="291"/>
      <c r="AU43" s="291"/>
      <c r="AV43" s="291"/>
      <c r="AW43" s="291"/>
      <c r="AX43" s="291"/>
      <c r="AY43" s="291"/>
      <c r="AZ43" s="291"/>
      <c r="BA43" s="291"/>
      <c r="BB43" s="291"/>
      <c r="BC43" s="291"/>
      <c r="BD43" s="291"/>
      <c r="BE43" s="291"/>
      <c r="BF43" s="291"/>
      <c r="BG43" s="291"/>
      <c r="BH43" s="291"/>
      <c r="BI43" s="291"/>
      <c r="BJ43" s="291"/>
      <c r="BK43" s="291"/>
      <c r="BL43" s="291"/>
      <c r="BM43" s="291"/>
      <c r="BN43" s="291"/>
      <c r="BO43" s="291"/>
      <c r="BP43" s="291"/>
      <c r="BQ43" s="291"/>
      <c r="BR43" s="291"/>
      <c r="BS43" s="291"/>
      <c r="BT43" s="291"/>
      <c r="BU43" s="291"/>
      <c r="BV43" s="291"/>
      <c r="BW43" s="291"/>
      <c r="BX43" s="291"/>
      <c r="BY43" s="291"/>
      <c r="BZ43" s="291"/>
      <c r="CA43" s="291"/>
      <c r="CB43" s="291"/>
      <c r="CC43" s="291"/>
      <c r="CD43" s="291"/>
      <c r="CE43" s="291"/>
      <c r="CF43" s="291"/>
      <c r="CG43" s="291"/>
      <c r="CH43" s="291"/>
      <c r="CI43" s="291"/>
      <c r="CJ43" s="291"/>
      <c r="CK43" s="291"/>
      <c r="CL43" s="291"/>
      <c r="CM43" s="291"/>
      <c r="CN43" s="291"/>
      <c r="CO43" s="291"/>
      <c r="CP43" s="291"/>
      <c r="CQ43" s="291"/>
      <c r="CR43" s="291"/>
      <c r="CS43" s="291"/>
      <c r="CT43" s="291"/>
      <c r="CU43" s="291"/>
      <c r="CV43" s="291"/>
      <c r="CW43" s="291"/>
      <c r="CX43" s="291"/>
      <c r="CY43" s="291"/>
      <c r="CZ43" s="291"/>
      <c r="DA43" s="291"/>
      <c r="DB43" s="291"/>
      <c r="DC43" s="291"/>
      <c r="DD43" s="291"/>
      <c r="DE43" s="291"/>
      <c r="DF43" s="291"/>
      <c r="DG43" s="291"/>
      <c r="DH43" s="291"/>
      <c r="DI43" s="291"/>
      <c r="DJ43" s="291"/>
      <c r="DK43" s="291"/>
      <c r="DL43" s="291"/>
      <c r="DM43" s="291"/>
      <c r="DN43" s="291"/>
      <c r="DO43" s="291"/>
      <c r="DP43" s="291"/>
      <c r="DQ43" s="291"/>
      <c r="DR43" s="291"/>
      <c r="DS43" s="291"/>
      <c r="DT43" s="291"/>
    </row>
    <row r="44" spans="1:124" ht="13.2" customHeight="1">
      <c r="A44" s="292"/>
      <c r="B44" s="318" t="s">
        <v>1</v>
      </c>
      <c r="C44" s="561" t="s">
        <v>508</v>
      </c>
      <c r="D44" s="296"/>
      <c r="E44" s="292"/>
      <c r="F44" s="333"/>
      <c r="G44" s="333"/>
      <c r="H44" s="334"/>
      <c r="I44" s="264"/>
      <c r="J44" s="264"/>
      <c r="K44" s="457"/>
      <c r="L44" s="292"/>
      <c r="M44" s="322"/>
      <c r="N44" s="322"/>
      <c r="O44" s="169"/>
      <c r="P44" s="322"/>
      <c r="Q44" s="322"/>
      <c r="R44" s="361"/>
      <c r="S44" s="291"/>
      <c r="T44" s="291"/>
      <c r="U44" s="291"/>
      <c r="V44" s="291"/>
      <c r="W44" s="291"/>
      <c r="X44" s="291"/>
      <c r="Y44" s="291"/>
      <c r="Z44" s="291"/>
      <c r="AA44" s="291"/>
      <c r="AB44" s="291"/>
      <c r="AC44" s="291"/>
      <c r="AD44" s="291"/>
      <c r="AE44" s="291"/>
      <c r="AF44" s="291"/>
      <c r="AG44" s="291"/>
      <c r="AH44" s="291"/>
      <c r="AI44" s="291"/>
      <c r="AJ44" s="291"/>
      <c r="AK44" s="291"/>
      <c r="AL44" s="291"/>
      <c r="AM44" s="291"/>
      <c r="AN44" s="291"/>
      <c r="AO44" s="291"/>
      <c r="AP44" s="291"/>
      <c r="AQ44" s="291"/>
      <c r="AR44" s="291"/>
      <c r="AS44" s="291"/>
      <c r="AT44" s="291"/>
      <c r="AU44" s="291"/>
      <c r="AV44" s="291"/>
      <c r="AW44" s="291"/>
      <c r="AX44" s="291"/>
      <c r="AY44" s="291"/>
      <c r="AZ44" s="291"/>
      <c r="BA44" s="291"/>
      <c r="BB44" s="291"/>
      <c r="BC44" s="291"/>
      <c r="BD44" s="291"/>
      <c r="BE44" s="291"/>
      <c r="BF44" s="291"/>
      <c r="BG44" s="291"/>
      <c r="BH44" s="291"/>
      <c r="BI44" s="291"/>
      <c r="BJ44" s="291"/>
      <c r="BK44" s="291"/>
      <c r="BL44" s="291"/>
      <c r="BM44" s="291"/>
      <c r="BN44" s="291"/>
      <c r="BO44" s="291"/>
      <c r="BP44" s="291"/>
      <c r="BQ44" s="291"/>
      <c r="BR44" s="291"/>
      <c r="BS44" s="291"/>
      <c r="BT44" s="291"/>
      <c r="BU44" s="291"/>
      <c r="BV44" s="291"/>
      <c r="BW44" s="291"/>
      <c r="BX44" s="291"/>
      <c r="BY44" s="291"/>
      <c r="BZ44" s="291"/>
      <c r="CA44" s="291"/>
      <c r="CB44" s="291"/>
      <c r="CC44" s="291"/>
      <c r="CD44" s="291"/>
      <c r="CE44" s="291"/>
      <c r="CF44" s="291"/>
      <c r="CG44" s="291"/>
      <c r="CH44" s="291"/>
      <c r="CI44" s="291"/>
      <c r="CJ44" s="291"/>
      <c r="CK44" s="291"/>
      <c r="CL44" s="291"/>
      <c r="CM44" s="291"/>
      <c r="CN44" s="291"/>
      <c r="CO44" s="291"/>
      <c r="CP44" s="291"/>
      <c r="CQ44" s="291"/>
      <c r="CR44" s="291"/>
      <c r="CS44" s="291"/>
      <c r="CT44" s="291"/>
      <c r="CU44" s="291"/>
      <c r="CV44" s="291"/>
      <c r="CW44" s="291"/>
      <c r="CX44" s="291"/>
      <c r="CY44" s="291"/>
      <c r="CZ44" s="291"/>
      <c r="DA44" s="291"/>
      <c r="DB44" s="291"/>
      <c r="DC44" s="291"/>
      <c r="DD44" s="291"/>
      <c r="DE44" s="291"/>
      <c r="DF44" s="291"/>
      <c r="DG44" s="291"/>
      <c r="DH44" s="291"/>
      <c r="DI44" s="291"/>
      <c r="DJ44" s="291"/>
      <c r="DK44" s="291"/>
      <c r="DL44" s="291"/>
      <c r="DM44" s="291"/>
      <c r="DN44" s="291"/>
      <c r="DO44" s="291"/>
      <c r="DP44" s="291"/>
      <c r="DQ44" s="291"/>
      <c r="DR44" s="291"/>
      <c r="DS44" s="291"/>
      <c r="DT44" s="291"/>
    </row>
    <row r="45" spans="1:124" ht="13.2" customHeight="1">
      <c r="A45" s="292"/>
      <c r="B45" s="318" t="s">
        <v>1</v>
      </c>
      <c r="C45" s="561" t="s">
        <v>315</v>
      </c>
      <c r="E45" s="292"/>
      <c r="F45" s="333"/>
      <c r="G45" s="333"/>
      <c r="H45" s="334"/>
      <c r="I45" s="264"/>
      <c r="J45" s="264"/>
      <c r="K45" s="457"/>
      <c r="L45" s="292"/>
      <c r="M45" s="322"/>
      <c r="N45" s="322"/>
      <c r="O45" s="169"/>
      <c r="P45" s="322"/>
      <c r="Q45" s="322"/>
      <c r="R45" s="361"/>
      <c r="S45" s="291"/>
      <c r="T45" s="291"/>
      <c r="U45" s="291"/>
      <c r="V45" s="291"/>
      <c r="W45" s="291"/>
      <c r="X45" s="291"/>
      <c r="Y45" s="291"/>
      <c r="Z45" s="291"/>
      <c r="AA45" s="291"/>
      <c r="AB45" s="291"/>
      <c r="AC45" s="291"/>
      <c r="AD45" s="291"/>
      <c r="AE45" s="291"/>
      <c r="AF45" s="291"/>
      <c r="AG45" s="291"/>
      <c r="AH45" s="291"/>
      <c r="AI45" s="291"/>
      <c r="AJ45" s="291"/>
      <c r="AK45" s="291"/>
      <c r="AL45" s="291"/>
      <c r="AM45" s="291"/>
      <c r="AN45" s="291"/>
      <c r="AO45" s="291"/>
      <c r="AP45" s="291"/>
      <c r="AQ45" s="291"/>
      <c r="AR45" s="291"/>
      <c r="AS45" s="291"/>
      <c r="AT45" s="291"/>
      <c r="AU45" s="291"/>
      <c r="AV45" s="291"/>
      <c r="AW45" s="291"/>
      <c r="AX45" s="291"/>
      <c r="AY45" s="291"/>
      <c r="AZ45" s="291"/>
      <c r="BA45" s="291"/>
      <c r="BB45" s="291"/>
      <c r="BC45" s="291"/>
      <c r="BD45" s="291"/>
      <c r="BE45" s="291"/>
      <c r="BF45" s="291"/>
      <c r="BG45" s="291"/>
      <c r="BH45" s="291"/>
      <c r="BI45" s="291"/>
      <c r="BJ45" s="291"/>
      <c r="BK45" s="291"/>
      <c r="BL45" s="291"/>
      <c r="BM45" s="291"/>
      <c r="BN45" s="291"/>
      <c r="BO45" s="291"/>
      <c r="BP45" s="291"/>
      <c r="BQ45" s="291"/>
      <c r="BR45" s="291"/>
      <c r="BS45" s="291"/>
      <c r="BT45" s="291"/>
      <c r="BU45" s="291"/>
      <c r="BV45" s="291"/>
      <c r="BW45" s="291"/>
      <c r="BX45" s="291"/>
      <c r="BY45" s="291"/>
      <c r="BZ45" s="291"/>
      <c r="CA45" s="291"/>
      <c r="CB45" s="291"/>
      <c r="CC45" s="291"/>
      <c r="CD45" s="291"/>
      <c r="CE45" s="291"/>
      <c r="CF45" s="291"/>
      <c r="CG45" s="291"/>
      <c r="CH45" s="291"/>
      <c r="CI45" s="291"/>
      <c r="CJ45" s="291"/>
      <c r="CK45" s="291"/>
      <c r="CL45" s="291"/>
      <c r="CM45" s="291"/>
      <c r="CN45" s="291"/>
      <c r="CO45" s="291"/>
      <c r="CP45" s="291"/>
      <c r="CQ45" s="291"/>
      <c r="CR45" s="291"/>
      <c r="CS45" s="291"/>
      <c r="CT45" s="291"/>
      <c r="CU45" s="291"/>
      <c r="CV45" s="291"/>
      <c r="CW45" s="291"/>
      <c r="CX45" s="291"/>
      <c r="CY45" s="291"/>
      <c r="CZ45" s="291"/>
      <c r="DA45" s="291"/>
      <c r="DB45" s="291"/>
      <c r="DC45" s="291"/>
      <c r="DD45" s="291"/>
      <c r="DE45" s="291"/>
      <c r="DF45" s="291"/>
      <c r="DG45" s="291"/>
      <c r="DH45" s="291"/>
      <c r="DI45" s="291"/>
      <c r="DJ45" s="291"/>
      <c r="DK45" s="291"/>
      <c r="DL45" s="291"/>
      <c r="DM45" s="291"/>
      <c r="DN45" s="291"/>
      <c r="DO45" s="291"/>
      <c r="DP45" s="291"/>
      <c r="DQ45" s="291"/>
      <c r="DR45" s="291"/>
      <c r="DS45" s="291"/>
      <c r="DT45" s="291"/>
    </row>
    <row r="46" spans="1:124" ht="13.2" customHeight="1">
      <c r="A46" s="292"/>
      <c r="B46" s="318" t="s">
        <v>1</v>
      </c>
      <c r="C46" s="561" t="s">
        <v>316</v>
      </c>
      <c r="E46" s="292"/>
      <c r="F46" s="333"/>
      <c r="G46" s="333"/>
      <c r="H46" s="334"/>
      <c r="I46" s="264"/>
      <c r="J46" s="264"/>
      <c r="K46" s="457"/>
      <c r="L46" s="292"/>
      <c r="M46" s="322"/>
      <c r="N46" s="322"/>
      <c r="O46" s="169"/>
      <c r="P46" s="322"/>
      <c r="Q46" s="322"/>
      <c r="R46" s="361"/>
      <c r="S46" s="291"/>
      <c r="T46" s="291"/>
      <c r="U46" s="291"/>
      <c r="V46" s="291"/>
      <c r="W46" s="291"/>
      <c r="X46" s="291"/>
      <c r="Y46" s="291"/>
      <c r="Z46" s="291"/>
      <c r="AA46" s="291"/>
      <c r="AB46" s="291"/>
      <c r="AC46" s="291"/>
      <c r="AD46" s="291"/>
      <c r="AE46" s="291"/>
      <c r="AF46" s="291"/>
      <c r="AG46" s="291"/>
      <c r="AH46" s="291"/>
      <c r="AI46" s="291"/>
      <c r="AJ46" s="291"/>
      <c r="AK46" s="291"/>
      <c r="AL46" s="291"/>
      <c r="AM46" s="291"/>
      <c r="AN46" s="291"/>
      <c r="AO46" s="291"/>
      <c r="AP46" s="291"/>
      <c r="AQ46" s="291"/>
      <c r="AR46" s="291"/>
      <c r="AS46" s="291"/>
      <c r="AT46" s="291"/>
      <c r="AU46" s="291"/>
      <c r="AV46" s="291"/>
      <c r="AW46" s="291"/>
      <c r="AX46" s="291"/>
      <c r="AY46" s="291"/>
      <c r="AZ46" s="291"/>
      <c r="BA46" s="291"/>
      <c r="BB46" s="291"/>
      <c r="BC46" s="291"/>
      <c r="BD46" s="291"/>
      <c r="BE46" s="291"/>
      <c r="BF46" s="291"/>
      <c r="BG46" s="291"/>
      <c r="BH46" s="291"/>
      <c r="BI46" s="291"/>
      <c r="BJ46" s="291"/>
      <c r="BK46" s="291"/>
      <c r="BL46" s="291"/>
      <c r="BM46" s="291"/>
      <c r="BN46" s="291"/>
      <c r="BO46" s="291"/>
      <c r="BP46" s="291"/>
      <c r="BQ46" s="291"/>
      <c r="BR46" s="291"/>
      <c r="BS46" s="291"/>
      <c r="BT46" s="291"/>
      <c r="BU46" s="291"/>
      <c r="BV46" s="291"/>
      <c r="BW46" s="291"/>
      <c r="BX46" s="291"/>
      <c r="BY46" s="291"/>
      <c r="BZ46" s="291"/>
      <c r="CA46" s="291"/>
      <c r="CB46" s="291"/>
      <c r="CC46" s="291"/>
      <c r="CD46" s="291"/>
      <c r="CE46" s="291"/>
      <c r="CF46" s="291"/>
      <c r="CG46" s="291"/>
      <c r="CH46" s="291"/>
      <c r="CI46" s="291"/>
      <c r="CJ46" s="291"/>
      <c r="CK46" s="291"/>
      <c r="CL46" s="291"/>
      <c r="CM46" s="291"/>
      <c r="CN46" s="291"/>
      <c r="CO46" s="291"/>
      <c r="CP46" s="291"/>
      <c r="CQ46" s="291"/>
      <c r="CR46" s="291"/>
      <c r="CS46" s="291"/>
      <c r="CT46" s="291"/>
      <c r="CU46" s="291"/>
      <c r="CV46" s="291"/>
      <c r="CW46" s="291"/>
      <c r="CX46" s="291"/>
      <c r="CY46" s="291"/>
      <c r="CZ46" s="291"/>
      <c r="DA46" s="291"/>
      <c r="DB46" s="291"/>
      <c r="DC46" s="291"/>
      <c r="DD46" s="291"/>
      <c r="DE46" s="291"/>
      <c r="DF46" s="291"/>
      <c r="DG46" s="291"/>
      <c r="DH46" s="291"/>
      <c r="DI46" s="291"/>
      <c r="DJ46" s="291"/>
      <c r="DK46" s="291"/>
      <c r="DL46" s="291"/>
      <c r="DM46" s="291"/>
      <c r="DN46" s="291"/>
      <c r="DO46" s="291"/>
      <c r="DP46" s="291"/>
      <c r="DQ46" s="291"/>
      <c r="DR46" s="291"/>
      <c r="DS46" s="291"/>
      <c r="DT46" s="291"/>
    </row>
    <row r="47" spans="1:124" ht="13.2" customHeight="1">
      <c r="A47" s="292"/>
      <c r="B47" s="318" t="s">
        <v>1</v>
      </c>
      <c r="C47" s="561" t="s">
        <v>526</v>
      </c>
      <c r="D47" s="291"/>
      <c r="E47" s="292"/>
      <c r="F47" s="333"/>
      <c r="G47" s="333"/>
      <c r="H47" s="334"/>
      <c r="I47" s="264"/>
      <c r="J47" s="264"/>
      <c r="K47" s="457"/>
      <c r="L47" s="292"/>
      <c r="M47" s="322"/>
      <c r="N47" s="322"/>
      <c r="O47" s="169"/>
      <c r="P47" s="322"/>
      <c r="Q47" s="322"/>
      <c r="R47" s="361"/>
      <c r="S47" s="291"/>
      <c r="T47" s="291"/>
      <c r="U47" s="291"/>
      <c r="V47" s="291"/>
      <c r="W47" s="291"/>
      <c r="X47" s="291"/>
      <c r="Y47" s="291"/>
      <c r="Z47" s="291"/>
      <c r="AA47" s="291"/>
      <c r="AB47" s="291"/>
      <c r="AC47" s="291"/>
      <c r="AD47" s="291"/>
      <c r="AE47" s="291"/>
      <c r="AF47" s="291"/>
      <c r="AG47" s="291"/>
      <c r="AH47" s="291"/>
      <c r="AI47" s="291"/>
      <c r="AJ47" s="291"/>
      <c r="AK47" s="291"/>
      <c r="AL47" s="291"/>
      <c r="AM47" s="291"/>
      <c r="AN47" s="291"/>
      <c r="AO47" s="291"/>
      <c r="AP47" s="291"/>
      <c r="AQ47" s="291"/>
      <c r="AR47" s="291"/>
      <c r="AS47" s="291"/>
      <c r="AT47" s="291"/>
      <c r="AU47" s="291"/>
      <c r="AV47" s="291"/>
      <c r="AW47" s="291"/>
      <c r="AX47" s="291"/>
      <c r="AY47" s="291"/>
      <c r="AZ47" s="291"/>
      <c r="BA47" s="291"/>
      <c r="BB47" s="291"/>
      <c r="BC47" s="291"/>
      <c r="BD47" s="291"/>
      <c r="BE47" s="291"/>
      <c r="BF47" s="291"/>
      <c r="BG47" s="291"/>
      <c r="BH47" s="291"/>
      <c r="BI47" s="291"/>
      <c r="BJ47" s="291"/>
      <c r="BK47" s="291"/>
      <c r="BL47" s="291"/>
      <c r="BM47" s="291"/>
      <c r="BN47" s="291"/>
      <c r="BO47" s="291"/>
      <c r="BP47" s="291"/>
      <c r="BQ47" s="291"/>
      <c r="BR47" s="291"/>
      <c r="BS47" s="291"/>
      <c r="BT47" s="291"/>
      <c r="BU47" s="291"/>
      <c r="BV47" s="291"/>
      <c r="BW47" s="291"/>
      <c r="BX47" s="291"/>
      <c r="BY47" s="291"/>
      <c r="BZ47" s="291"/>
      <c r="CA47" s="291"/>
      <c r="CB47" s="291"/>
      <c r="CC47" s="291"/>
      <c r="CD47" s="291"/>
      <c r="CE47" s="291"/>
      <c r="CF47" s="291"/>
      <c r="CG47" s="291"/>
      <c r="CH47" s="291"/>
      <c r="CI47" s="291"/>
      <c r="CJ47" s="291"/>
      <c r="CK47" s="291"/>
      <c r="CL47" s="291"/>
      <c r="CM47" s="291"/>
      <c r="CN47" s="291"/>
      <c r="CO47" s="291"/>
      <c r="CP47" s="291"/>
      <c r="CQ47" s="291"/>
      <c r="CR47" s="291"/>
      <c r="CS47" s="291"/>
      <c r="CT47" s="291"/>
      <c r="CU47" s="291"/>
      <c r="CV47" s="291"/>
      <c r="CW47" s="291"/>
      <c r="CX47" s="291"/>
      <c r="CY47" s="291"/>
      <c r="CZ47" s="291"/>
      <c r="DA47" s="291"/>
      <c r="DB47" s="291"/>
      <c r="DC47" s="291"/>
      <c r="DD47" s="291"/>
      <c r="DE47" s="291"/>
      <c r="DF47" s="291"/>
      <c r="DG47" s="291"/>
      <c r="DH47" s="291"/>
      <c r="DI47" s="291"/>
      <c r="DJ47" s="291"/>
      <c r="DK47" s="291"/>
      <c r="DL47" s="291"/>
      <c r="DM47" s="291"/>
      <c r="DN47" s="291"/>
      <c r="DO47" s="291"/>
      <c r="DP47" s="291"/>
      <c r="DQ47" s="291"/>
      <c r="DR47" s="291"/>
      <c r="DS47" s="291"/>
      <c r="DT47" s="291"/>
    </row>
    <row r="48" spans="1:124" ht="13.2" customHeight="1">
      <c r="A48" s="562">
        <f>+A41+1</f>
        <v>9</v>
      </c>
      <c r="B48" s="316" t="s">
        <v>504</v>
      </c>
      <c r="C48" s="561"/>
      <c r="D48" s="291"/>
      <c r="E48" s="430" t="s">
        <v>506</v>
      </c>
      <c r="F48" s="332">
        <v>1</v>
      </c>
      <c r="G48" s="332">
        <v>0</v>
      </c>
      <c r="H48" s="332">
        <v>0</v>
      </c>
      <c r="I48" s="293">
        <v>0</v>
      </c>
      <c r="J48" s="293">
        <v>0</v>
      </c>
      <c r="K48" s="457">
        <f>SUM(F48:J48)</f>
        <v>1</v>
      </c>
      <c r="L48" s="292" t="s">
        <v>17</v>
      </c>
      <c r="M48" s="322"/>
      <c r="N48" s="322"/>
      <c r="O48" s="169"/>
      <c r="P48" s="322">
        <f t="shared" si="0"/>
        <v>0</v>
      </c>
      <c r="Q48" s="322">
        <f t="shared" si="1"/>
        <v>0</v>
      </c>
      <c r="R48" s="361">
        <f>+K48*O48</f>
        <v>0</v>
      </c>
      <c r="S48" s="291"/>
      <c r="T48" s="291"/>
      <c r="U48" s="291"/>
      <c r="V48" s="291"/>
      <c r="W48" s="291"/>
      <c r="X48" s="291"/>
      <c r="Y48" s="291"/>
      <c r="Z48" s="291"/>
      <c r="AA48" s="291"/>
      <c r="AB48" s="291"/>
      <c r="AC48" s="291"/>
      <c r="AD48" s="291"/>
      <c r="AE48" s="291"/>
      <c r="AF48" s="291"/>
      <c r="AG48" s="291"/>
      <c r="AH48" s="291"/>
      <c r="AI48" s="291"/>
      <c r="AJ48" s="291"/>
      <c r="AK48" s="291"/>
      <c r="AL48" s="291"/>
      <c r="AM48" s="291"/>
      <c r="AN48" s="291"/>
      <c r="AO48" s="291"/>
      <c r="AP48" s="291"/>
      <c r="AQ48" s="291"/>
      <c r="AR48" s="291"/>
      <c r="AS48" s="291"/>
      <c r="AT48" s="291"/>
      <c r="AU48" s="291"/>
      <c r="AV48" s="291"/>
      <c r="AW48" s="291"/>
      <c r="AX48" s="291"/>
      <c r="AY48" s="291"/>
      <c r="AZ48" s="291"/>
      <c r="BA48" s="291"/>
      <c r="BB48" s="291"/>
      <c r="BC48" s="291"/>
      <c r="BD48" s="291"/>
      <c r="BE48" s="291"/>
      <c r="BF48" s="291"/>
      <c r="BG48" s="291"/>
      <c r="BH48" s="291"/>
      <c r="BI48" s="291"/>
      <c r="BJ48" s="291"/>
      <c r="BK48" s="291"/>
      <c r="BL48" s="291"/>
      <c r="BM48" s="291"/>
      <c r="BN48" s="291"/>
      <c r="BO48" s="291"/>
      <c r="BP48" s="291"/>
      <c r="BQ48" s="291"/>
      <c r="BR48" s="291"/>
      <c r="BS48" s="291"/>
      <c r="BT48" s="291"/>
      <c r="BU48" s="291"/>
      <c r="BV48" s="291"/>
      <c r="BW48" s="291"/>
      <c r="BX48" s="291"/>
      <c r="BY48" s="291"/>
      <c r="BZ48" s="291"/>
      <c r="CA48" s="291"/>
      <c r="CB48" s="291"/>
      <c r="CC48" s="291"/>
      <c r="CD48" s="291"/>
      <c r="CE48" s="291"/>
      <c r="CF48" s="291"/>
      <c r="CG48" s="291"/>
      <c r="CH48" s="291"/>
      <c r="CI48" s="291"/>
      <c r="CJ48" s="291"/>
      <c r="CK48" s="291"/>
      <c r="CL48" s="291"/>
      <c r="CM48" s="291"/>
      <c r="CN48" s="291"/>
      <c r="CO48" s="291"/>
      <c r="CP48" s="291"/>
      <c r="CQ48" s="291"/>
      <c r="CR48" s="291"/>
      <c r="CS48" s="291"/>
      <c r="CT48" s="291"/>
      <c r="CU48" s="291"/>
      <c r="CV48" s="291"/>
      <c r="CW48" s="291"/>
      <c r="CX48" s="291"/>
      <c r="CY48" s="291"/>
      <c r="CZ48" s="291"/>
      <c r="DA48" s="291"/>
      <c r="DB48" s="291"/>
      <c r="DC48" s="291"/>
      <c r="DD48" s="291"/>
      <c r="DE48" s="291"/>
      <c r="DF48" s="291"/>
      <c r="DG48" s="291"/>
      <c r="DH48" s="291"/>
      <c r="DI48" s="291"/>
      <c r="DJ48" s="291"/>
      <c r="DK48" s="291"/>
      <c r="DL48" s="291"/>
      <c r="DM48" s="291"/>
      <c r="DN48" s="291"/>
      <c r="DO48" s="291"/>
      <c r="DP48" s="291"/>
      <c r="DQ48" s="291"/>
      <c r="DR48" s="291"/>
      <c r="DS48" s="291"/>
      <c r="DT48" s="291"/>
    </row>
    <row r="49" spans="1:130" ht="13.2" customHeight="1">
      <c r="A49" s="562"/>
      <c r="B49" s="318" t="s">
        <v>1</v>
      </c>
      <c r="C49" s="561" t="s">
        <v>505</v>
      </c>
      <c r="D49" s="291"/>
      <c r="E49" s="292"/>
      <c r="F49" s="333"/>
      <c r="G49" s="333"/>
      <c r="H49" s="334"/>
      <c r="I49" s="264"/>
      <c r="J49" s="264"/>
      <c r="K49" s="457"/>
      <c r="L49" s="292"/>
      <c r="M49" s="322"/>
      <c r="N49" s="322"/>
      <c r="O49" s="169"/>
      <c r="P49" s="322"/>
      <c r="Q49" s="322"/>
      <c r="R49" s="361"/>
      <c r="S49" s="291"/>
      <c r="T49" s="291"/>
      <c r="U49" s="291"/>
      <c r="V49" s="291"/>
      <c r="W49" s="291"/>
      <c r="X49" s="291"/>
      <c r="Y49" s="291"/>
      <c r="Z49" s="291"/>
      <c r="AA49" s="291"/>
      <c r="AB49" s="291"/>
      <c r="AC49" s="291"/>
      <c r="AD49" s="291"/>
      <c r="AE49" s="291"/>
      <c r="AF49" s="291"/>
      <c r="AG49" s="291"/>
      <c r="AH49" s="291"/>
      <c r="AI49" s="291"/>
      <c r="AJ49" s="291"/>
      <c r="AK49" s="291"/>
      <c r="AL49" s="291"/>
      <c r="AM49" s="291"/>
      <c r="AN49" s="291"/>
      <c r="AO49" s="291"/>
      <c r="AP49" s="291"/>
      <c r="AQ49" s="291"/>
      <c r="AR49" s="291"/>
      <c r="AS49" s="291"/>
      <c r="AT49" s="291"/>
      <c r="AU49" s="291"/>
      <c r="AV49" s="291"/>
      <c r="AW49" s="291"/>
      <c r="AX49" s="291"/>
      <c r="AY49" s="291"/>
      <c r="AZ49" s="291"/>
      <c r="BA49" s="291"/>
      <c r="BB49" s="291"/>
      <c r="BC49" s="291"/>
      <c r="BD49" s="291"/>
      <c r="BE49" s="291"/>
      <c r="BF49" s="291"/>
      <c r="BG49" s="291"/>
      <c r="BH49" s="291"/>
      <c r="BI49" s="291"/>
      <c r="BJ49" s="291"/>
      <c r="BK49" s="291"/>
      <c r="BL49" s="291"/>
      <c r="BM49" s="291"/>
      <c r="BN49" s="291"/>
      <c r="BO49" s="291"/>
      <c r="BP49" s="291"/>
      <c r="BQ49" s="291"/>
      <c r="BR49" s="291"/>
      <c r="BS49" s="291"/>
      <c r="BT49" s="291"/>
      <c r="BU49" s="291"/>
      <c r="BV49" s="291"/>
      <c r="BW49" s="291"/>
      <c r="BX49" s="291"/>
      <c r="BY49" s="291"/>
      <c r="BZ49" s="291"/>
      <c r="CA49" s="291"/>
      <c r="CB49" s="291"/>
      <c r="CC49" s="291"/>
      <c r="CD49" s="291"/>
      <c r="CE49" s="291"/>
      <c r="CF49" s="291"/>
      <c r="CG49" s="291"/>
      <c r="CH49" s="291"/>
      <c r="CI49" s="291"/>
      <c r="CJ49" s="291"/>
      <c r="CK49" s="291"/>
      <c r="CL49" s="291"/>
      <c r="CM49" s="291"/>
      <c r="CN49" s="291"/>
      <c r="CO49" s="291"/>
      <c r="CP49" s="291"/>
      <c r="CQ49" s="291"/>
      <c r="CR49" s="291"/>
      <c r="CS49" s="291"/>
      <c r="CT49" s="291"/>
      <c r="CU49" s="291"/>
      <c r="CV49" s="291"/>
      <c r="CW49" s="291"/>
      <c r="CX49" s="291"/>
      <c r="CY49" s="291"/>
      <c r="CZ49" s="291"/>
      <c r="DA49" s="291"/>
      <c r="DB49" s="291"/>
      <c r="DC49" s="291"/>
      <c r="DD49" s="291"/>
      <c r="DE49" s="291"/>
      <c r="DF49" s="291"/>
      <c r="DG49" s="291"/>
      <c r="DH49" s="291"/>
      <c r="DI49" s="291"/>
      <c r="DJ49" s="291"/>
      <c r="DK49" s="291"/>
      <c r="DL49" s="291"/>
      <c r="DM49" s="291"/>
      <c r="DN49" s="291"/>
      <c r="DO49" s="291"/>
      <c r="DP49" s="291"/>
      <c r="DQ49" s="291"/>
      <c r="DR49" s="291"/>
      <c r="DS49" s="291"/>
      <c r="DT49" s="291"/>
    </row>
    <row r="50" spans="1:130" ht="13.2" customHeight="1">
      <c r="A50" s="292"/>
      <c r="B50" s="318" t="s">
        <v>1</v>
      </c>
      <c r="C50" s="561" t="s">
        <v>507</v>
      </c>
      <c r="D50" s="296"/>
      <c r="E50" s="292"/>
      <c r="F50" s="333"/>
      <c r="G50" s="333"/>
      <c r="H50" s="334"/>
      <c r="I50" s="264"/>
      <c r="J50" s="264"/>
      <c r="K50" s="457"/>
      <c r="L50" s="292"/>
      <c r="M50" s="322"/>
      <c r="N50" s="322"/>
      <c r="O50" s="169"/>
      <c r="P50" s="322"/>
      <c r="Q50" s="322"/>
      <c r="R50" s="36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291"/>
      <c r="AD50" s="291"/>
      <c r="AE50" s="291"/>
      <c r="AF50" s="291"/>
      <c r="AG50" s="291"/>
      <c r="AH50" s="291"/>
      <c r="AI50" s="291"/>
      <c r="AJ50" s="291"/>
      <c r="AK50" s="291"/>
      <c r="AL50" s="291"/>
      <c r="AM50" s="291"/>
      <c r="AN50" s="291"/>
      <c r="AO50" s="291"/>
      <c r="AP50" s="291"/>
      <c r="AQ50" s="291"/>
      <c r="AR50" s="291"/>
      <c r="AS50" s="291"/>
      <c r="AT50" s="291"/>
      <c r="AU50" s="291"/>
      <c r="AV50" s="291"/>
      <c r="AW50" s="291"/>
      <c r="AX50" s="291"/>
      <c r="AY50" s="291"/>
      <c r="AZ50" s="291"/>
      <c r="BA50" s="291"/>
      <c r="BB50" s="291"/>
      <c r="BC50" s="291"/>
      <c r="BD50" s="291"/>
      <c r="BE50" s="291"/>
      <c r="BF50" s="291"/>
      <c r="BG50" s="291"/>
      <c r="BH50" s="291"/>
      <c r="BI50" s="291"/>
      <c r="BJ50" s="291"/>
      <c r="BK50" s="291"/>
      <c r="BL50" s="291"/>
      <c r="BM50" s="291"/>
      <c r="BN50" s="291"/>
      <c r="BO50" s="291"/>
      <c r="BP50" s="291"/>
      <c r="BQ50" s="291"/>
      <c r="BR50" s="291"/>
      <c r="BS50" s="291"/>
      <c r="BT50" s="291"/>
      <c r="BU50" s="291"/>
      <c r="BV50" s="291"/>
      <c r="BW50" s="291"/>
      <c r="BX50" s="291"/>
      <c r="BY50" s="291"/>
      <c r="BZ50" s="291"/>
      <c r="CA50" s="291"/>
      <c r="CB50" s="291"/>
      <c r="CC50" s="291"/>
      <c r="CD50" s="291"/>
      <c r="CE50" s="291"/>
      <c r="CF50" s="291"/>
      <c r="CG50" s="291"/>
      <c r="CH50" s="291"/>
      <c r="CI50" s="291"/>
      <c r="CJ50" s="291"/>
      <c r="CK50" s="291"/>
      <c r="CL50" s="291"/>
      <c r="CM50" s="291"/>
      <c r="CN50" s="291"/>
      <c r="CO50" s="291"/>
      <c r="CP50" s="291"/>
      <c r="CQ50" s="291"/>
      <c r="CR50" s="291"/>
      <c r="CS50" s="291"/>
      <c r="CT50" s="291"/>
      <c r="CU50" s="291"/>
      <c r="CV50" s="291"/>
      <c r="CW50" s="291"/>
      <c r="CX50" s="291"/>
      <c r="CY50" s="291"/>
      <c r="CZ50" s="291"/>
      <c r="DA50" s="291"/>
      <c r="DB50" s="291"/>
      <c r="DC50" s="291"/>
      <c r="DD50" s="291"/>
      <c r="DE50" s="291"/>
      <c r="DF50" s="291"/>
      <c r="DG50" s="291"/>
      <c r="DH50" s="291"/>
      <c r="DI50" s="291"/>
      <c r="DJ50" s="291"/>
      <c r="DK50" s="291"/>
      <c r="DL50" s="291"/>
      <c r="DM50" s="291"/>
      <c r="DN50" s="291"/>
      <c r="DO50" s="291"/>
      <c r="DP50" s="291"/>
      <c r="DQ50" s="291"/>
      <c r="DR50" s="291"/>
      <c r="DS50" s="291"/>
      <c r="DT50" s="291"/>
    </row>
    <row r="51" spans="1:130" ht="13.2" customHeight="1">
      <c r="A51" s="292"/>
      <c r="B51" s="318" t="s">
        <v>1</v>
      </c>
      <c r="C51" s="561" t="s">
        <v>508</v>
      </c>
      <c r="D51" s="296"/>
      <c r="E51" s="292"/>
      <c r="F51" s="333"/>
      <c r="G51" s="333"/>
      <c r="H51" s="334"/>
      <c r="I51" s="264"/>
      <c r="J51" s="264"/>
      <c r="K51" s="457"/>
      <c r="L51" s="292"/>
      <c r="M51" s="322"/>
      <c r="N51" s="322"/>
      <c r="O51" s="169"/>
      <c r="P51" s="322"/>
      <c r="Q51" s="322"/>
      <c r="R51" s="36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  <c r="AC51" s="291"/>
      <c r="AD51" s="291"/>
      <c r="AE51" s="291"/>
      <c r="AF51" s="291"/>
      <c r="AG51" s="291"/>
      <c r="AH51" s="291"/>
      <c r="AI51" s="291"/>
      <c r="AJ51" s="291"/>
      <c r="AK51" s="291"/>
      <c r="AL51" s="291"/>
      <c r="AM51" s="291"/>
      <c r="AN51" s="291"/>
      <c r="AO51" s="291"/>
      <c r="AP51" s="291"/>
      <c r="AQ51" s="291"/>
      <c r="AR51" s="291"/>
      <c r="AS51" s="291"/>
      <c r="AT51" s="291"/>
      <c r="AU51" s="291"/>
      <c r="AV51" s="291"/>
      <c r="AW51" s="291"/>
      <c r="AX51" s="291"/>
      <c r="AY51" s="291"/>
      <c r="AZ51" s="291"/>
      <c r="BA51" s="291"/>
      <c r="BB51" s="291"/>
      <c r="BC51" s="291"/>
      <c r="BD51" s="291"/>
      <c r="BE51" s="291"/>
      <c r="BF51" s="291"/>
      <c r="BG51" s="291"/>
      <c r="BH51" s="291"/>
      <c r="BI51" s="291"/>
      <c r="BJ51" s="291"/>
      <c r="BK51" s="291"/>
      <c r="BL51" s="291"/>
      <c r="BM51" s="291"/>
      <c r="BN51" s="291"/>
      <c r="BO51" s="291"/>
      <c r="BP51" s="291"/>
      <c r="BQ51" s="291"/>
      <c r="BR51" s="291"/>
      <c r="BS51" s="291"/>
      <c r="BT51" s="291"/>
      <c r="BU51" s="291"/>
      <c r="BV51" s="291"/>
      <c r="BW51" s="291"/>
      <c r="BX51" s="291"/>
      <c r="BY51" s="291"/>
      <c r="BZ51" s="291"/>
      <c r="CA51" s="291"/>
      <c r="CB51" s="291"/>
      <c r="CC51" s="291"/>
      <c r="CD51" s="291"/>
      <c r="CE51" s="291"/>
      <c r="CF51" s="291"/>
      <c r="CG51" s="291"/>
      <c r="CH51" s="291"/>
      <c r="CI51" s="291"/>
      <c r="CJ51" s="291"/>
      <c r="CK51" s="291"/>
      <c r="CL51" s="291"/>
      <c r="CM51" s="291"/>
      <c r="CN51" s="291"/>
      <c r="CO51" s="291"/>
      <c r="CP51" s="291"/>
      <c r="CQ51" s="291"/>
      <c r="CR51" s="291"/>
      <c r="CS51" s="291"/>
      <c r="CT51" s="291"/>
      <c r="CU51" s="291"/>
      <c r="CV51" s="291"/>
      <c r="CW51" s="291"/>
      <c r="CX51" s="291"/>
      <c r="CY51" s="291"/>
      <c r="CZ51" s="291"/>
      <c r="DA51" s="291"/>
      <c r="DB51" s="291"/>
      <c r="DC51" s="291"/>
      <c r="DD51" s="291"/>
      <c r="DE51" s="291"/>
      <c r="DF51" s="291"/>
      <c r="DG51" s="291"/>
      <c r="DH51" s="291"/>
      <c r="DI51" s="291"/>
      <c r="DJ51" s="291"/>
      <c r="DK51" s="291"/>
      <c r="DL51" s="291"/>
      <c r="DM51" s="291"/>
      <c r="DN51" s="291"/>
      <c r="DO51" s="291"/>
      <c r="DP51" s="291"/>
      <c r="DQ51" s="291"/>
      <c r="DR51" s="291"/>
      <c r="DS51" s="291"/>
      <c r="DT51" s="291"/>
    </row>
    <row r="52" spans="1:130" ht="13.2" customHeight="1">
      <c r="A52" s="292"/>
      <c r="B52" s="318" t="s">
        <v>1</v>
      </c>
      <c r="C52" s="561" t="s">
        <v>315</v>
      </c>
      <c r="E52" s="292"/>
      <c r="F52" s="333"/>
      <c r="G52" s="333"/>
      <c r="H52" s="334"/>
      <c r="I52" s="264"/>
      <c r="J52" s="264"/>
      <c r="K52" s="457"/>
      <c r="L52" s="292"/>
      <c r="M52" s="322"/>
      <c r="N52" s="322"/>
      <c r="O52" s="169"/>
      <c r="P52" s="322"/>
      <c r="Q52" s="322"/>
      <c r="R52" s="36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  <c r="AC52" s="291"/>
      <c r="AD52" s="291"/>
      <c r="AE52" s="291"/>
      <c r="AF52" s="291"/>
      <c r="AG52" s="291"/>
      <c r="AH52" s="291"/>
      <c r="AI52" s="291"/>
      <c r="AJ52" s="291"/>
      <c r="AK52" s="291"/>
      <c r="AL52" s="291"/>
      <c r="AM52" s="291"/>
      <c r="AN52" s="291"/>
      <c r="AO52" s="291"/>
      <c r="AP52" s="291"/>
      <c r="AQ52" s="291"/>
      <c r="AR52" s="291"/>
      <c r="AS52" s="291"/>
      <c r="AT52" s="291"/>
      <c r="AU52" s="291"/>
      <c r="AV52" s="291"/>
      <c r="AW52" s="291"/>
      <c r="AX52" s="291"/>
      <c r="AY52" s="291"/>
      <c r="AZ52" s="291"/>
      <c r="BA52" s="291"/>
      <c r="BB52" s="291"/>
      <c r="BC52" s="291"/>
      <c r="BD52" s="291"/>
      <c r="BE52" s="291"/>
      <c r="BF52" s="291"/>
      <c r="BG52" s="291"/>
      <c r="BH52" s="291"/>
      <c r="BI52" s="291"/>
      <c r="BJ52" s="291"/>
      <c r="BK52" s="291"/>
      <c r="BL52" s="291"/>
      <c r="BM52" s="291"/>
      <c r="BN52" s="291"/>
      <c r="BO52" s="291"/>
      <c r="BP52" s="291"/>
      <c r="BQ52" s="291"/>
      <c r="BR52" s="291"/>
      <c r="BS52" s="291"/>
      <c r="BT52" s="291"/>
      <c r="BU52" s="291"/>
      <c r="BV52" s="291"/>
      <c r="BW52" s="291"/>
      <c r="BX52" s="291"/>
      <c r="BY52" s="291"/>
      <c r="BZ52" s="291"/>
      <c r="CA52" s="291"/>
      <c r="CB52" s="291"/>
      <c r="CC52" s="291"/>
      <c r="CD52" s="291"/>
      <c r="CE52" s="291"/>
      <c r="CF52" s="291"/>
      <c r="CG52" s="291"/>
      <c r="CH52" s="291"/>
      <c r="CI52" s="291"/>
      <c r="CJ52" s="291"/>
      <c r="CK52" s="291"/>
      <c r="CL52" s="291"/>
      <c r="CM52" s="291"/>
      <c r="CN52" s="291"/>
      <c r="CO52" s="291"/>
      <c r="CP52" s="291"/>
      <c r="CQ52" s="291"/>
      <c r="CR52" s="291"/>
      <c r="CS52" s="291"/>
      <c r="CT52" s="291"/>
      <c r="CU52" s="291"/>
      <c r="CV52" s="291"/>
      <c r="CW52" s="291"/>
      <c r="CX52" s="291"/>
      <c r="CY52" s="291"/>
      <c r="CZ52" s="291"/>
      <c r="DA52" s="291"/>
      <c r="DB52" s="291"/>
      <c r="DC52" s="291"/>
      <c r="DD52" s="291"/>
      <c r="DE52" s="291"/>
      <c r="DF52" s="291"/>
      <c r="DG52" s="291"/>
      <c r="DH52" s="291"/>
      <c r="DI52" s="291"/>
      <c r="DJ52" s="291"/>
      <c r="DK52" s="291"/>
      <c r="DL52" s="291"/>
      <c r="DM52" s="291"/>
      <c r="DN52" s="291"/>
      <c r="DO52" s="291"/>
      <c r="DP52" s="291"/>
      <c r="DQ52" s="291"/>
      <c r="DR52" s="291"/>
      <c r="DS52" s="291"/>
      <c r="DT52" s="291"/>
    </row>
    <row r="53" spans="1:130" ht="13.2" customHeight="1">
      <c r="A53" s="292"/>
      <c r="B53" s="318" t="s">
        <v>1</v>
      </c>
      <c r="C53" s="561" t="s">
        <v>316</v>
      </c>
      <c r="E53" s="292"/>
      <c r="F53" s="333"/>
      <c r="G53" s="333"/>
      <c r="H53" s="334"/>
      <c r="I53" s="264"/>
      <c r="J53" s="264"/>
      <c r="K53" s="457"/>
      <c r="L53" s="292"/>
      <c r="M53" s="322"/>
      <c r="N53" s="322"/>
      <c r="O53" s="169"/>
      <c r="P53" s="322"/>
      <c r="Q53" s="322"/>
      <c r="R53" s="36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  <c r="AC53" s="291"/>
      <c r="AD53" s="291"/>
      <c r="AE53" s="291"/>
      <c r="AF53" s="291"/>
      <c r="AG53" s="291"/>
      <c r="AH53" s="291"/>
      <c r="AI53" s="291"/>
      <c r="AJ53" s="291"/>
      <c r="AK53" s="291"/>
      <c r="AL53" s="291"/>
      <c r="AM53" s="291"/>
      <c r="AN53" s="291"/>
      <c r="AO53" s="291"/>
      <c r="AP53" s="291"/>
      <c r="AQ53" s="291"/>
      <c r="AR53" s="291"/>
      <c r="AS53" s="291"/>
      <c r="AT53" s="291"/>
      <c r="AU53" s="291"/>
      <c r="AV53" s="291"/>
      <c r="AW53" s="291"/>
      <c r="AX53" s="291"/>
      <c r="AY53" s="291"/>
      <c r="AZ53" s="291"/>
      <c r="BA53" s="291"/>
      <c r="BB53" s="291"/>
      <c r="BC53" s="291"/>
      <c r="BD53" s="291"/>
      <c r="BE53" s="291"/>
      <c r="BF53" s="291"/>
      <c r="BG53" s="291"/>
      <c r="BH53" s="291"/>
      <c r="BI53" s="291"/>
      <c r="BJ53" s="291"/>
      <c r="BK53" s="291"/>
      <c r="BL53" s="291"/>
      <c r="BM53" s="291"/>
      <c r="BN53" s="291"/>
      <c r="BO53" s="291"/>
      <c r="BP53" s="291"/>
      <c r="BQ53" s="291"/>
      <c r="BR53" s="291"/>
      <c r="BS53" s="291"/>
      <c r="BT53" s="291"/>
      <c r="BU53" s="291"/>
      <c r="BV53" s="291"/>
      <c r="BW53" s="291"/>
      <c r="BX53" s="291"/>
      <c r="BY53" s="291"/>
      <c r="BZ53" s="291"/>
      <c r="CA53" s="291"/>
      <c r="CB53" s="291"/>
      <c r="CC53" s="291"/>
      <c r="CD53" s="291"/>
      <c r="CE53" s="291"/>
      <c r="CF53" s="291"/>
      <c r="CG53" s="291"/>
      <c r="CH53" s="291"/>
      <c r="CI53" s="291"/>
      <c r="CJ53" s="291"/>
      <c r="CK53" s="291"/>
      <c r="CL53" s="291"/>
      <c r="CM53" s="291"/>
      <c r="CN53" s="291"/>
      <c r="CO53" s="291"/>
      <c r="CP53" s="291"/>
      <c r="CQ53" s="291"/>
      <c r="CR53" s="291"/>
      <c r="CS53" s="291"/>
      <c r="CT53" s="291"/>
      <c r="CU53" s="291"/>
      <c r="CV53" s="291"/>
      <c r="CW53" s="291"/>
      <c r="CX53" s="291"/>
      <c r="CY53" s="291"/>
      <c r="CZ53" s="291"/>
      <c r="DA53" s="291"/>
      <c r="DB53" s="291"/>
      <c r="DC53" s="291"/>
      <c r="DD53" s="291"/>
      <c r="DE53" s="291"/>
      <c r="DF53" s="291"/>
      <c r="DG53" s="291"/>
      <c r="DH53" s="291"/>
      <c r="DI53" s="291"/>
      <c r="DJ53" s="291"/>
      <c r="DK53" s="291"/>
      <c r="DL53" s="291"/>
      <c r="DM53" s="291"/>
      <c r="DN53" s="291"/>
      <c r="DO53" s="291"/>
      <c r="DP53" s="291"/>
      <c r="DQ53" s="291"/>
      <c r="DR53" s="291"/>
      <c r="DS53" s="291"/>
      <c r="DT53" s="291"/>
    </row>
    <row r="54" spans="1:130" ht="13.2" customHeight="1">
      <c r="A54" s="292"/>
      <c r="B54" s="318" t="s">
        <v>1</v>
      </c>
      <c r="C54" s="561" t="s">
        <v>526</v>
      </c>
      <c r="D54" s="291"/>
      <c r="E54" s="292"/>
      <c r="F54" s="333"/>
      <c r="G54" s="333"/>
      <c r="H54" s="334"/>
      <c r="I54" s="264"/>
      <c r="J54" s="264"/>
      <c r="K54" s="457"/>
      <c r="L54" s="292"/>
      <c r="M54" s="322"/>
      <c r="N54" s="322"/>
      <c r="O54" s="169"/>
      <c r="P54" s="322"/>
      <c r="Q54" s="322"/>
      <c r="R54" s="36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  <c r="AC54" s="291"/>
      <c r="AD54" s="291"/>
      <c r="AE54" s="291"/>
      <c r="AF54" s="291"/>
      <c r="AG54" s="291"/>
      <c r="AH54" s="291"/>
      <c r="AI54" s="291"/>
      <c r="AJ54" s="291"/>
      <c r="AK54" s="291"/>
      <c r="AL54" s="291"/>
      <c r="AM54" s="291"/>
      <c r="AN54" s="291"/>
      <c r="AO54" s="291"/>
      <c r="AP54" s="291"/>
      <c r="AQ54" s="291"/>
      <c r="AR54" s="291"/>
      <c r="AS54" s="291"/>
      <c r="AT54" s="291"/>
      <c r="AU54" s="291"/>
      <c r="AV54" s="291"/>
      <c r="AW54" s="291"/>
      <c r="AX54" s="291"/>
      <c r="AY54" s="291"/>
      <c r="AZ54" s="291"/>
      <c r="BA54" s="291"/>
      <c r="BB54" s="291"/>
      <c r="BC54" s="291"/>
      <c r="BD54" s="291"/>
      <c r="BE54" s="291"/>
      <c r="BF54" s="291"/>
      <c r="BG54" s="291"/>
      <c r="BH54" s="291"/>
      <c r="BI54" s="291"/>
      <c r="BJ54" s="291"/>
      <c r="BK54" s="291"/>
      <c r="BL54" s="291"/>
      <c r="BM54" s="291"/>
      <c r="BN54" s="291"/>
      <c r="BO54" s="291"/>
      <c r="BP54" s="291"/>
      <c r="BQ54" s="291"/>
      <c r="BR54" s="291"/>
      <c r="BS54" s="291"/>
      <c r="BT54" s="291"/>
      <c r="BU54" s="291"/>
      <c r="BV54" s="291"/>
      <c r="BW54" s="291"/>
      <c r="BX54" s="291"/>
      <c r="BY54" s="291"/>
      <c r="BZ54" s="291"/>
      <c r="CA54" s="291"/>
      <c r="CB54" s="291"/>
      <c r="CC54" s="291"/>
      <c r="CD54" s="291"/>
      <c r="CE54" s="291"/>
      <c r="CF54" s="291"/>
      <c r="CG54" s="291"/>
      <c r="CH54" s="291"/>
      <c r="CI54" s="291"/>
      <c r="CJ54" s="291"/>
      <c r="CK54" s="291"/>
      <c r="CL54" s="291"/>
      <c r="CM54" s="291"/>
      <c r="CN54" s="291"/>
      <c r="CO54" s="291"/>
      <c r="CP54" s="291"/>
      <c r="CQ54" s="291"/>
      <c r="CR54" s="291"/>
      <c r="CS54" s="291"/>
      <c r="CT54" s="291"/>
      <c r="CU54" s="291"/>
      <c r="CV54" s="291"/>
      <c r="CW54" s="291"/>
      <c r="CX54" s="291"/>
      <c r="CY54" s="291"/>
      <c r="CZ54" s="291"/>
      <c r="DA54" s="291"/>
      <c r="DB54" s="291"/>
      <c r="DC54" s="291"/>
      <c r="DD54" s="291"/>
      <c r="DE54" s="291"/>
      <c r="DF54" s="291"/>
      <c r="DG54" s="291"/>
      <c r="DH54" s="291"/>
      <c r="DI54" s="291"/>
      <c r="DJ54" s="291"/>
      <c r="DK54" s="291"/>
      <c r="DL54" s="291"/>
      <c r="DM54" s="291"/>
      <c r="DN54" s="291"/>
      <c r="DO54" s="291"/>
      <c r="DP54" s="291"/>
      <c r="DQ54" s="291"/>
      <c r="DR54" s="291"/>
      <c r="DS54" s="291"/>
      <c r="DT54" s="291"/>
    </row>
    <row r="55" spans="1:130" ht="13.2" customHeight="1">
      <c r="A55" s="562">
        <v>10</v>
      </c>
      <c r="B55" s="316" t="s">
        <v>177</v>
      </c>
      <c r="C55" s="561"/>
      <c r="D55" s="357"/>
      <c r="E55" s="430" t="s">
        <v>179</v>
      </c>
      <c r="F55" s="332">
        <v>0</v>
      </c>
      <c r="G55" s="332">
        <v>0</v>
      </c>
      <c r="H55" s="332">
        <v>5</v>
      </c>
      <c r="I55" s="293">
        <v>9</v>
      </c>
      <c r="J55" s="293">
        <v>0</v>
      </c>
      <c r="K55" s="457">
        <f>SUM(F55:J55)</f>
        <v>14</v>
      </c>
      <c r="L55" s="292" t="s">
        <v>17</v>
      </c>
      <c r="M55" s="322"/>
      <c r="N55" s="322"/>
      <c r="O55" s="169"/>
      <c r="P55" s="322">
        <f t="shared" si="0"/>
        <v>0</v>
      </c>
      <c r="Q55" s="322">
        <f t="shared" si="1"/>
        <v>0</v>
      </c>
      <c r="R55" s="361">
        <f>+K55*O55</f>
        <v>0</v>
      </c>
      <c r="S55" s="291"/>
      <c r="T55" s="291"/>
      <c r="U55" s="291"/>
      <c r="V55" s="291"/>
      <c r="W55" s="291"/>
      <c r="X55" s="291"/>
      <c r="Y55" s="291"/>
      <c r="Z55" s="291"/>
      <c r="AA55" s="291"/>
      <c r="AB55" s="291"/>
      <c r="AC55" s="291"/>
      <c r="AD55" s="291"/>
      <c r="AE55" s="291"/>
      <c r="AF55" s="291"/>
      <c r="AG55" s="291"/>
      <c r="AH55" s="291"/>
      <c r="AI55" s="291"/>
      <c r="AJ55" s="291"/>
      <c r="AK55" s="291"/>
      <c r="AL55" s="291"/>
      <c r="AM55" s="291"/>
      <c r="AN55" s="291"/>
      <c r="AO55" s="291"/>
      <c r="AP55" s="291"/>
      <c r="AQ55" s="291"/>
      <c r="AR55" s="291"/>
      <c r="AS55" s="291"/>
      <c r="AT55" s="291"/>
      <c r="AU55" s="291"/>
      <c r="AV55" s="291"/>
      <c r="AW55" s="291"/>
      <c r="AX55" s="291"/>
      <c r="AY55" s="291"/>
      <c r="AZ55" s="291"/>
      <c r="BA55" s="291"/>
      <c r="BB55" s="291"/>
      <c r="BC55" s="291"/>
      <c r="BD55" s="291"/>
      <c r="BE55" s="291"/>
      <c r="BF55" s="291"/>
      <c r="BG55" s="291"/>
      <c r="BH55" s="291"/>
      <c r="BI55" s="291"/>
      <c r="BJ55" s="291"/>
      <c r="BK55" s="291"/>
      <c r="BL55" s="291"/>
      <c r="BM55" s="291"/>
      <c r="BN55" s="291"/>
      <c r="BO55" s="291"/>
      <c r="BP55" s="291"/>
      <c r="BQ55" s="291"/>
      <c r="BR55" s="291"/>
      <c r="BS55" s="291"/>
      <c r="BT55" s="291"/>
      <c r="BU55" s="291"/>
      <c r="BV55" s="291"/>
      <c r="BW55" s="291"/>
      <c r="BX55" s="291"/>
      <c r="BY55" s="291"/>
      <c r="BZ55" s="291"/>
      <c r="CA55" s="291"/>
      <c r="CB55" s="291"/>
      <c r="CC55" s="291"/>
      <c r="CD55" s="291"/>
      <c r="CE55" s="291"/>
      <c r="CF55" s="291"/>
      <c r="CG55" s="291"/>
      <c r="CH55" s="291"/>
      <c r="CI55" s="291"/>
      <c r="CJ55" s="291"/>
      <c r="CK55" s="291"/>
      <c r="CL55" s="291"/>
      <c r="CM55" s="291"/>
      <c r="CN55" s="291"/>
      <c r="CO55" s="291"/>
      <c r="CP55" s="291"/>
      <c r="CQ55" s="291"/>
      <c r="CR55" s="291"/>
      <c r="CS55" s="291"/>
      <c r="CT55" s="291"/>
      <c r="CU55" s="291"/>
      <c r="CV55" s="291"/>
      <c r="CW55" s="291"/>
      <c r="CX55" s="291"/>
      <c r="CY55" s="291"/>
      <c r="CZ55" s="291"/>
      <c r="DA55" s="291"/>
      <c r="DB55" s="291"/>
      <c r="DC55" s="291"/>
      <c r="DD55" s="291"/>
      <c r="DE55" s="291"/>
      <c r="DF55" s="291"/>
      <c r="DG55" s="291"/>
      <c r="DH55" s="291"/>
      <c r="DI55" s="291"/>
      <c r="DJ55" s="291"/>
      <c r="DK55" s="291"/>
      <c r="DL55" s="291"/>
      <c r="DM55" s="291"/>
      <c r="DN55" s="291"/>
      <c r="DO55" s="291"/>
      <c r="DP55" s="291"/>
      <c r="DQ55" s="291"/>
      <c r="DR55" s="291"/>
      <c r="DS55" s="291"/>
      <c r="DT55" s="291"/>
      <c r="DU55" s="291"/>
      <c r="DV55" s="291"/>
      <c r="DW55" s="291"/>
      <c r="DX55" s="291"/>
      <c r="DY55" s="291"/>
      <c r="DZ55" s="291"/>
    </row>
    <row r="56" spans="1:130" ht="13.2" customHeight="1">
      <c r="A56" s="292"/>
      <c r="B56" s="318" t="s">
        <v>1</v>
      </c>
      <c r="C56" s="561" t="s">
        <v>542</v>
      </c>
      <c r="D56" s="357"/>
      <c r="E56" s="292"/>
      <c r="F56" s="333"/>
      <c r="G56" s="333"/>
      <c r="H56" s="334"/>
      <c r="I56" s="264"/>
      <c r="J56" s="264"/>
      <c r="K56" s="457"/>
      <c r="L56" s="292"/>
      <c r="M56" s="322"/>
      <c r="N56" s="322"/>
      <c r="O56" s="169"/>
      <c r="P56" s="322"/>
      <c r="Q56" s="322"/>
      <c r="R56" s="36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91"/>
      <c r="AH56" s="291"/>
      <c r="AI56" s="291"/>
      <c r="AJ56" s="291"/>
      <c r="AK56" s="291"/>
      <c r="AL56" s="291"/>
      <c r="AM56" s="291"/>
      <c r="AN56" s="291"/>
      <c r="AO56" s="291"/>
      <c r="AP56" s="291"/>
      <c r="AQ56" s="291"/>
      <c r="AR56" s="291"/>
      <c r="AS56" s="291"/>
      <c r="AT56" s="291"/>
      <c r="AU56" s="291"/>
      <c r="AV56" s="291"/>
      <c r="AW56" s="291"/>
      <c r="AX56" s="291"/>
      <c r="AY56" s="291"/>
      <c r="AZ56" s="291"/>
      <c r="BA56" s="291"/>
      <c r="BB56" s="291"/>
      <c r="BC56" s="291"/>
      <c r="BD56" s="291"/>
      <c r="BE56" s="291"/>
      <c r="BF56" s="291"/>
      <c r="BG56" s="291"/>
      <c r="BH56" s="291"/>
      <c r="BI56" s="291"/>
      <c r="BJ56" s="291"/>
      <c r="BK56" s="291"/>
      <c r="BL56" s="291"/>
      <c r="BM56" s="291"/>
      <c r="BN56" s="291"/>
      <c r="BO56" s="291"/>
      <c r="BP56" s="291"/>
      <c r="BQ56" s="291"/>
      <c r="BR56" s="291"/>
      <c r="BS56" s="291"/>
      <c r="BT56" s="291"/>
      <c r="BU56" s="291"/>
      <c r="BV56" s="291"/>
      <c r="BW56" s="291"/>
      <c r="BX56" s="291"/>
      <c r="BY56" s="291"/>
      <c r="BZ56" s="291"/>
      <c r="CA56" s="291"/>
      <c r="CB56" s="291"/>
      <c r="CC56" s="291"/>
      <c r="CD56" s="291"/>
      <c r="CE56" s="291"/>
      <c r="CF56" s="291"/>
      <c r="CG56" s="291"/>
      <c r="CH56" s="291"/>
      <c r="CI56" s="291"/>
      <c r="CJ56" s="291"/>
      <c r="CK56" s="291"/>
      <c r="CL56" s="291"/>
      <c r="CM56" s="291"/>
      <c r="CN56" s="291"/>
      <c r="CO56" s="291"/>
      <c r="CP56" s="291"/>
      <c r="CQ56" s="291"/>
      <c r="CR56" s="291"/>
      <c r="CS56" s="291"/>
      <c r="CT56" s="291"/>
      <c r="CU56" s="291"/>
      <c r="CV56" s="291"/>
      <c r="CW56" s="291"/>
      <c r="CX56" s="291"/>
      <c r="CY56" s="291"/>
      <c r="CZ56" s="291"/>
      <c r="DA56" s="291"/>
      <c r="DB56" s="291"/>
      <c r="DC56" s="291"/>
      <c r="DD56" s="291"/>
      <c r="DE56" s="291"/>
      <c r="DF56" s="291"/>
      <c r="DG56" s="291"/>
      <c r="DH56" s="291"/>
      <c r="DI56" s="291"/>
      <c r="DJ56" s="291"/>
      <c r="DK56" s="291"/>
      <c r="DL56" s="291"/>
      <c r="DM56" s="291"/>
      <c r="DN56" s="291"/>
      <c r="DO56" s="291"/>
      <c r="DP56" s="291"/>
      <c r="DQ56" s="291"/>
      <c r="DR56" s="291"/>
      <c r="DS56" s="291"/>
      <c r="DT56" s="291"/>
      <c r="DU56" s="291"/>
      <c r="DV56" s="291"/>
      <c r="DW56" s="291"/>
      <c r="DX56" s="291"/>
      <c r="DY56" s="291"/>
      <c r="DZ56" s="291"/>
    </row>
    <row r="57" spans="1:130" ht="13.2" customHeight="1">
      <c r="A57" s="292"/>
      <c r="B57" s="318" t="s">
        <v>1</v>
      </c>
      <c r="C57" s="561" t="s">
        <v>295</v>
      </c>
      <c r="D57" s="357"/>
      <c r="E57" s="292"/>
      <c r="F57" s="333"/>
      <c r="G57" s="333"/>
      <c r="H57" s="334"/>
      <c r="I57" s="264"/>
      <c r="J57" s="264"/>
      <c r="K57" s="457"/>
      <c r="L57" s="292"/>
      <c r="M57" s="322"/>
      <c r="N57" s="322"/>
      <c r="O57" s="169"/>
      <c r="P57" s="322"/>
      <c r="Q57" s="322"/>
      <c r="R57" s="36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91"/>
      <c r="AH57" s="291"/>
      <c r="AI57" s="291"/>
      <c r="AJ57" s="291"/>
      <c r="AK57" s="291"/>
      <c r="AL57" s="291"/>
      <c r="AM57" s="291"/>
      <c r="AN57" s="291"/>
      <c r="AO57" s="291"/>
      <c r="AP57" s="291"/>
      <c r="AQ57" s="291"/>
      <c r="AR57" s="291"/>
      <c r="AS57" s="291"/>
      <c r="AT57" s="291"/>
      <c r="AU57" s="291"/>
      <c r="AV57" s="291"/>
      <c r="AW57" s="291"/>
      <c r="AX57" s="291"/>
      <c r="AY57" s="291"/>
      <c r="AZ57" s="291"/>
      <c r="BA57" s="291"/>
      <c r="BB57" s="291"/>
      <c r="BC57" s="291"/>
      <c r="BD57" s="291"/>
      <c r="BE57" s="291"/>
      <c r="BF57" s="291"/>
      <c r="BG57" s="291"/>
      <c r="BH57" s="291"/>
      <c r="BI57" s="291"/>
      <c r="BJ57" s="291"/>
      <c r="BK57" s="291"/>
      <c r="BL57" s="291"/>
      <c r="BM57" s="291"/>
      <c r="BN57" s="291"/>
      <c r="BO57" s="291"/>
      <c r="BP57" s="291"/>
      <c r="BQ57" s="291"/>
      <c r="BR57" s="291"/>
      <c r="BS57" s="291"/>
      <c r="BT57" s="291"/>
      <c r="BU57" s="291"/>
      <c r="BV57" s="291"/>
      <c r="BW57" s="291"/>
      <c r="BX57" s="291"/>
      <c r="BY57" s="291"/>
      <c r="BZ57" s="291"/>
      <c r="CA57" s="291"/>
      <c r="CB57" s="291"/>
      <c r="CC57" s="291"/>
      <c r="CD57" s="291"/>
      <c r="CE57" s="291"/>
      <c r="CF57" s="291"/>
      <c r="CG57" s="291"/>
      <c r="CH57" s="291"/>
      <c r="CI57" s="291"/>
      <c r="CJ57" s="291"/>
      <c r="CK57" s="291"/>
      <c r="CL57" s="291"/>
      <c r="CM57" s="291"/>
      <c r="CN57" s="291"/>
      <c r="CO57" s="291"/>
      <c r="CP57" s="291"/>
      <c r="CQ57" s="291"/>
      <c r="CR57" s="291"/>
      <c r="CS57" s="291"/>
      <c r="CT57" s="291"/>
      <c r="CU57" s="291"/>
      <c r="CV57" s="291"/>
      <c r="CW57" s="291"/>
      <c r="CX57" s="291"/>
      <c r="CY57" s="291"/>
      <c r="CZ57" s="291"/>
      <c r="DA57" s="291"/>
      <c r="DB57" s="291"/>
      <c r="DC57" s="291"/>
      <c r="DD57" s="291"/>
      <c r="DE57" s="291"/>
      <c r="DF57" s="291"/>
      <c r="DG57" s="291"/>
      <c r="DH57" s="291"/>
      <c r="DI57" s="291"/>
      <c r="DJ57" s="291"/>
      <c r="DK57" s="291"/>
      <c r="DL57" s="291"/>
      <c r="DM57" s="291"/>
      <c r="DN57" s="291"/>
      <c r="DO57" s="291"/>
      <c r="DP57" s="291"/>
      <c r="DQ57" s="291"/>
      <c r="DR57" s="291"/>
      <c r="DS57" s="291"/>
      <c r="DT57" s="291"/>
      <c r="DU57" s="291"/>
      <c r="DV57" s="291"/>
      <c r="DW57" s="291"/>
      <c r="DX57" s="291"/>
      <c r="DY57" s="291"/>
      <c r="DZ57" s="291"/>
    </row>
    <row r="58" spans="1:130" ht="13.2" customHeight="1">
      <c r="A58" s="292"/>
      <c r="B58" s="318" t="s">
        <v>1</v>
      </c>
      <c r="C58" s="561" t="s">
        <v>128</v>
      </c>
      <c r="D58" s="357"/>
      <c r="E58" s="292"/>
      <c r="F58" s="333"/>
      <c r="G58" s="333"/>
      <c r="H58" s="334"/>
      <c r="I58" s="264"/>
      <c r="J58" s="264"/>
      <c r="K58" s="457"/>
      <c r="L58" s="292"/>
      <c r="M58" s="322"/>
      <c r="N58" s="322"/>
      <c r="O58" s="169"/>
      <c r="P58" s="322"/>
      <c r="Q58" s="322"/>
      <c r="R58" s="361"/>
      <c r="S58" s="291"/>
      <c r="T58" s="291"/>
      <c r="U58" s="291"/>
      <c r="V58" s="291"/>
      <c r="W58" s="291"/>
      <c r="X58" s="291"/>
      <c r="Y58" s="291"/>
      <c r="Z58" s="291"/>
      <c r="AA58" s="291"/>
      <c r="AB58" s="291"/>
      <c r="AC58" s="291"/>
      <c r="AD58" s="291"/>
      <c r="AE58" s="291"/>
      <c r="AF58" s="291"/>
      <c r="AG58" s="291"/>
      <c r="AH58" s="291"/>
      <c r="AI58" s="291"/>
      <c r="AJ58" s="291"/>
      <c r="AK58" s="291"/>
      <c r="AL58" s="291"/>
      <c r="AM58" s="291"/>
      <c r="AN58" s="291"/>
      <c r="AO58" s="291"/>
      <c r="AP58" s="291"/>
      <c r="AQ58" s="291"/>
      <c r="AR58" s="291"/>
      <c r="AS58" s="291"/>
      <c r="AT58" s="291"/>
      <c r="AU58" s="291"/>
      <c r="AV58" s="291"/>
      <c r="AW58" s="291"/>
      <c r="AX58" s="291"/>
      <c r="AY58" s="291"/>
      <c r="AZ58" s="291"/>
      <c r="BA58" s="291"/>
      <c r="BB58" s="291"/>
      <c r="BC58" s="291"/>
      <c r="BD58" s="291"/>
      <c r="BE58" s="291"/>
      <c r="BF58" s="291"/>
      <c r="BG58" s="291"/>
      <c r="BH58" s="291"/>
      <c r="BI58" s="291"/>
      <c r="BJ58" s="291"/>
      <c r="BK58" s="291"/>
      <c r="BL58" s="291"/>
      <c r="BM58" s="291"/>
      <c r="BN58" s="291"/>
      <c r="BO58" s="291"/>
      <c r="BP58" s="291"/>
      <c r="BQ58" s="291"/>
      <c r="BR58" s="291"/>
      <c r="BS58" s="291"/>
      <c r="BT58" s="291"/>
      <c r="BU58" s="291"/>
      <c r="BV58" s="291"/>
      <c r="BW58" s="291"/>
      <c r="BX58" s="291"/>
      <c r="BY58" s="291"/>
      <c r="BZ58" s="291"/>
      <c r="CA58" s="291"/>
      <c r="CB58" s="291"/>
      <c r="CC58" s="291"/>
      <c r="CD58" s="291"/>
      <c r="CE58" s="291"/>
      <c r="CF58" s="291"/>
      <c r="CG58" s="291"/>
      <c r="CH58" s="291"/>
      <c r="CI58" s="291"/>
      <c r="CJ58" s="291"/>
      <c r="CK58" s="291"/>
      <c r="CL58" s="291"/>
      <c r="CM58" s="291"/>
      <c r="CN58" s="291"/>
      <c r="CO58" s="291"/>
      <c r="CP58" s="291"/>
      <c r="CQ58" s="291"/>
      <c r="CR58" s="291"/>
      <c r="CS58" s="291"/>
      <c r="CT58" s="291"/>
      <c r="CU58" s="291"/>
      <c r="CV58" s="291"/>
      <c r="CW58" s="291"/>
      <c r="CX58" s="291"/>
      <c r="CY58" s="291"/>
      <c r="CZ58" s="291"/>
      <c r="DA58" s="291"/>
      <c r="DB58" s="291"/>
      <c r="DC58" s="291"/>
      <c r="DD58" s="291"/>
      <c r="DE58" s="291"/>
      <c r="DF58" s="291"/>
      <c r="DG58" s="291"/>
      <c r="DH58" s="291"/>
      <c r="DI58" s="291"/>
      <c r="DJ58" s="291"/>
      <c r="DK58" s="291"/>
      <c r="DL58" s="291"/>
      <c r="DM58" s="291"/>
      <c r="DN58" s="291"/>
      <c r="DO58" s="291"/>
      <c r="DP58" s="291"/>
      <c r="DQ58" s="291"/>
      <c r="DR58" s="291"/>
      <c r="DS58" s="291"/>
      <c r="DT58" s="291"/>
      <c r="DU58" s="291"/>
      <c r="DV58" s="291"/>
      <c r="DW58" s="291"/>
      <c r="DX58" s="291"/>
      <c r="DY58" s="291"/>
      <c r="DZ58" s="291"/>
    </row>
    <row r="59" spans="1:130" ht="13.2" customHeight="1">
      <c r="A59" s="292"/>
      <c r="B59" s="318" t="s">
        <v>1</v>
      </c>
      <c r="C59" s="561" t="s">
        <v>178</v>
      </c>
      <c r="D59" s="357"/>
      <c r="E59" s="292"/>
      <c r="F59" s="333"/>
      <c r="G59" s="333"/>
      <c r="H59" s="334"/>
      <c r="I59" s="264"/>
      <c r="J59" s="264"/>
      <c r="K59" s="457"/>
      <c r="L59" s="292"/>
      <c r="M59" s="322"/>
      <c r="N59" s="322"/>
      <c r="O59" s="169"/>
      <c r="P59" s="322"/>
      <c r="Q59" s="322"/>
      <c r="R59" s="361"/>
      <c r="S59" s="291"/>
      <c r="T59" s="291"/>
      <c r="U59" s="291"/>
      <c r="V59" s="291"/>
      <c r="W59" s="291"/>
      <c r="X59" s="291"/>
      <c r="Y59" s="291"/>
      <c r="Z59" s="291"/>
      <c r="AA59" s="291"/>
      <c r="AB59" s="291"/>
      <c r="AC59" s="291"/>
      <c r="AD59" s="291"/>
      <c r="AE59" s="291"/>
      <c r="AF59" s="291"/>
      <c r="AG59" s="291"/>
      <c r="AH59" s="291"/>
      <c r="AI59" s="291"/>
      <c r="AJ59" s="291"/>
      <c r="AK59" s="291"/>
      <c r="AL59" s="291"/>
      <c r="AM59" s="291"/>
      <c r="AN59" s="291"/>
      <c r="AO59" s="291"/>
      <c r="AP59" s="291"/>
      <c r="AQ59" s="291"/>
      <c r="AR59" s="291"/>
      <c r="AS59" s="291"/>
      <c r="AT59" s="291"/>
      <c r="AU59" s="291"/>
      <c r="AV59" s="291"/>
      <c r="AW59" s="291"/>
      <c r="AX59" s="291"/>
      <c r="AY59" s="291"/>
      <c r="AZ59" s="291"/>
      <c r="BA59" s="291"/>
      <c r="BB59" s="291"/>
      <c r="BC59" s="291"/>
      <c r="BD59" s="291"/>
      <c r="BE59" s="291"/>
      <c r="BF59" s="291"/>
      <c r="BG59" s="291"/>
      <c r="BH59" s="291"/>
      <c r="BI59" s="291"/>
      <c r="BJ59" s="291"/>
      <c r="BK59" s="291"/>
      <c r="BL59" s="291"/>
      <c r="BM59" s="291"/>
      <c r="BN59" s="291"/>
      <c r="BO59" s="291"/>
      <c r="BP59" s="291"/>
      <c r="BQ59" s="291"/>
      <c r="BR59" s="291"/>
      <c r="BS59" s="291"/>
      <c r="BT59" s="291"/>
      <c r="BU59" s="291"/>
      <c r="BV59" s="291"/>
      <c r="BW59" s="291"/>
      <c r="BX59" s="291"/>
      <c r="BY59" s="291"/>
      <c r="BZ59" s="291"/>
      <c r="CA59" s="291"/>
      <c r="CB59" s="291"/>
      <c r="CC59" s="291"/>
      <c r="CD59" s="291"/>
      <c r="CE59" s="291"/>
      <c r="CF59" s="291"/>
      <c r="CG59" s="291"/>
      <c r="CH59" s="291"/>
      <c r="CI59" s="291"/>
      <c r="CJ59" s="291"/>
      <c r="CK59" s="291"/>
      <c r="CL59" s="291"/>
      <c r="CM59" s="291"/>
      <c r="CN59" s="291"/>
      <c r="CO59" s="291"/>
      <c r="CP59" s="291"/>
      <c r="CQ59" s="291"/>
      <c r="CR59" s="291"/>
      <c r="CS59" s="291"/>
      <c r="CT59" s="291"/>
      <c r="CU59" s="291"/>
      <c r="CV59" s="291"/>
      <c r="CW59" s="291"/>
      <c r="CX59" s="291"/>
      <c r="CY59" s="291"/>
      <c r="CZ59" s="291"/>
      <c r="DA59" s="291"/>
      <c r="DB59" s="291"/>
      <c r="DC59" s="291"/>
      <c r="DD59" s="291"/>
      <c r="DE59" s="291"/>
      <c r="DF59" s="291"/>
      <c r="DG59" s="291"/>
      <c r="DH59" s="291"/>
      <c r="DI59" s="291"/>
      <c r="DJ59" s="291"/>
      <c r="DK59" s="291"/>
      <c r="DL59" s="291"/>
      <c r="DM59" s="291"/>
      <c r="DN59" s="291"/>
      <c r="DO59" s="291"/>
      <c r="DP59" s="291"/>
      <c r="DQ59" s="291"/>
      <c r="DR59" s="291"/>
      <c r="DS59" s="291"/>
      <c r="DT59" s="291"/>
      <c r="DU59" s="291"/>
      <c r="DV59" s="291"/>
      <c r="DW59" s="291"/>
      <c r="DX59" s="291"/>
      <c r="DY59" s="291"/>
      <c r="DZ59" s="291"/>
    </row>
    <row r="60" spans="1:130" ht="13.2" customHeight="1">
      <c r="A60" s="562">
        <f>+A55+1</f>
        <v>11</v>
      </c>
      <c r="B60" s="316" t="s">
        <v>180</v>
      </c>
      <c r="C60" s="561"/>
      <c r="D60" s="296"/>
      <c r="E60" s="430" t="s">
        <v>236</v>
      </c>
      <c r="F60" s="332">
        <v>0</v>
      </c>
      <c r="G60" s="332">
        <v>0</v>
      </c>
      <c r="H60" s="332">
        <v>0</v>
      </c>
      <c r="I60" s="293">
        <v>0</v>
      </c>
      <c r="J60" s="293">
        <v>5</v>
      </c>
      <c r="K60" s="457">
        <f>SUM(F60:J60)</f>
        <v>5</v>
      </c>
      <c r="L60" s="292" t="s">
        <v>17</v>
      </c>
      <c r="M60" s="322"/>
      <c r="N60" s="322"/>
      <c r="O60" s="169"/>
      <c r="P60" s="322">
        <f t="shared" si="0"/>
        <v>0</v>
      </c>
      <c r="Q60" s="322">
        <f t="shared" si="1"/>
        <v>0</v>
      </c>
      <c r="R60" s="361">
        <f>+K60*O60</f>
        <v>0</v>
      </c>
      <c r="S60" s="291"/>
      <c r="T60" s="291"/>
      <c r="U60" s="291"/>
      <c r="V60" s="291"/>
      <c r="W60" s="291"/>
      <c r="X60" s="291"/>
      <c r="Y60" s="291"/>
      <c r="Z60" s="291"/>
      <c r="AA60" s="291"/>
      <c r="AB60" s="291"/>
      <c r="AC60" s="291"/>
      <c r="AD60" s="291"/>
      <c r="AE60" s="291"/>
      <c r="AF60" s="291"/>
      <c r="AG60" s="291"/>
      <c r="AH60" s="291"/>
      <c r="AI60" s="291"/>
      <c r="AJ60" s="291"/>
      <c r="AK60" s="291"/>
      <c r="AL60" s="291"/>
      <c r="AM60" s="291"/>
      <c r="AN60" s="291"/>
      <c r="AO60" s="291"/>
      <c r="AP60" s="291"/>
      <c r="AQ60" s="291"/>
      <c r="AR60" s="291"/>
      <c r="AS60" s="291"/>
      <c r="AT60" s="291"/>
      <c r="AU60" s="291"/>
      <c r="AV60" s="291"/>
      <c r="AW60" s="291"/>
      <c r="AX60" s="291"/>
      <c r="AY60" s="291"/>
      <c r="AZ60" s="291"/>
      <c r="BA60" s="291"/>
      <c r="BB60" s="291"/>
      <c r="BC60" s="291"/>
      <c r="BD60" s="291"/>
      <c r="BE60" s="291"/>
      <c r="BF60" s="291"/>
      <c r="BG60" s="291"/>
      <c r="BH60" s="291"/>
      <c r="BI60" s="291"/>
      <c r="BJ60" s="291"/>
      <c r="BK60" s="291"/>
      <c r="BL60" s="291"/>
      <c r="BM60" s="291"/>
      <c r="BN60" s="291"/>
      <c r="BO60" s="291"/>
      <c r="BP60" s="291"/>
      <c r="BQ60" s="291"/>
      <c r="BR60" s="291"/>
      <c r="BS60" s="291"/>
      <c r="BT60" s="291"/>
      <c r="BU60" s="291"/>
      <c r="BV60" s="291"/>
      <c r="BW60" s="291"/>
      <c r="BX60" s="291"/>
      <c r="BY60" s="291"/>
      <c r="BZ60" s="291"/>
      <c r="CA60" s="291"/>
      <c r="CB60" s="291"/>
      <c r="CC60" s="291"/>
      <c r="CD60" s="291"/>
      <c r="CE60" s="291"/>
      <c r="CF60" s="291"/>
      <c r="CG60" s="291"/>
      <c r="CH60" s="291"/>
      <c r="CI60" s="291"/>
      <c r="CJ60" s="291"/>
      <c r="CK60" s="291"/>
      <c r="CL60" s="291"/>
      <c r="CM60" s="291"/>
      <c r="CN60" s="291"/>
      <c r="CO60" s="291"/>
      <c r="CP60" s="291"/>
      <c r="CQ60" s="291"/>
      <c r="CR60" s="291"/>
      <c r="CS60" s="291"/>
      <c r="CT60" s="291"/>
      <c r="CU60" s="291"/>
      <c r="CV60" s="291"/>
      <c r="CW60" s="291"/>
      <c r="CX60" s="291"/>
      <c r="CY60" s="291"/>
      <c r="CZ60" s="291"/>
      <c r="DA60" s="291"/>
      <c r="DB60" s="291"/>
      <c r="DC60" s="291"/>
      <c r="DD60" s="291"/>
      <c r="DE60" s="291"/>
      <c r="DF60" s="291"/>
      <c r="DG60" s="291"/>
      <c r="DH60" s="291"/>
      <c r="DI60" s="291"/>
      <c r="DJ60" s="291"/>
      <c r="DK60" s="291"/>
      <c r="DL60" s="291"/>
      <c r="DM60" s="291"/>
      <c r="DN60" s="291"/>
      <c r="DO60" s="291"/>
      <c r="DP60" s="291"/>
      <c r="DQ60" s="291"/>
      <c r="DR60" s="291"/>
      <c r="DS60" s="291"/>
      <c r="DT60" s="291"/>
      <c r="DU60" s="291"/>
      <c r="DV60" s="291"/>
      <c r="DW60" s="291"/>
      <c r="DX60" s="291"/>
      <c r="DY60" s="291"/>
      <c r="DZ60" s="291"/>
    </row>
    <row r="61" spans="1:130" ht="13.2" customHeight="1">
      <c r="A61" s="292"/>
      <c r="B61" s="318" t="s">
        <v>1</v>
      </c>
      <c r="C61" s="561" t="s">
        <v>550</v>
      </c>
      <c r="D61" s="296"/>
      <c r="E61" s="292"/>
      <c r="F61" s="333"/>
      <c r="G61" s="333"/>
      <c r="H61" s="334"/>
      <c r="I61" s="264"/>
      <c r="J61" s="264"/>
      <c r="K61" s="457"/>
      <c r="L61" s="292"/>
      <c r="M61" s="322"/>
      <c r="N61" s="322"/>
      <c r="O61" s="169"/>
      <c r="P61" s="322"/>
      <c r="Q61" s="322"/>
      <c r="R61" s="361"/>
      <c r="S61" s="291"/>
      <c r="T61" s="291"/>
      <c r="U61" s="291"/>
      <c r="V61" s="291"/>
      <c r="W61" s="291"/>
      <c r="X61" s="291"/>
      <c r="Y61" s="291"/>
      <c r="Z61" s="291"/>
      <c r="AA61" s="291"/>
      <c r="AB61" s="291"/>
      <c r="AC61" s="291"/>
      <c r="AD61" s="291"/>
      <c r="AE61" s="291"/>
      <c r="AF61" s="291"/>
      <c r="AG61" s="291"/>
      <c r="AH61" s="291"/>
      <c r="AI61" s="291"/>
      <c r="AJ61" s="291"/>
      <c r="AK61" s="291"/>
      <c r="AL61" s="291"/>
      <c r="AM61" s="291"/>
      <c r="AN61" s="291"/>
      <c r="AO61" s="291"/>
      <c r="AP61" s="291"/>
      <c r="AQ61" s="291"/>
      <c r="AR61" s="291"/>
      <c r="AS61" s="291"/>
      <c r="AT61" s="291"/>
      <c r="AU61" s="291"/>
      <c r="AV61" s="291"/>
      <c r="AW61" s="291"/>
      <c r="AX61" s="291"/>
      <c r="AY61" s="291"/>
      <c r="AZ61" s="291"/>
      <c r="BA61" s="291"/>
      <c r="BB61" s="291"/>
      <c r="BC61" s="291"/>
      <c r="BD61" s="291"/>
      <c r="BE61" s="291"/>
      <c r="BF61" s="291"/>
      <c r="BG61" s="291"/>
      <c r="BH61" s="291"/>
      <c r="BI61" s="291"/>
      <c r="BJ61" s="291"/>
      <c r="BK61" s="291"/>
      <c r="BL61" s="291"/>
      <c r="BM61" s="291"/>
      <c r="BN61" s="291"/>
      <c r="BO61" s="291"/>
      <c r="BP61" s="291"/>
      <c r="BQ61" s="291"/>
      <c r="BR61" s="291"/>
      <c r="BS61" s="291"/>
      <c r="BT61" s="291"/>
      <c r="BU61" s="291"/>
      <c r="BV61" s="291"/>
      <c r="BW61" s="291"/>
      <c r="BX61" s="291"/>
      <c r="BY61" s="291"/>
      <c r="BZ61" s="291"/>
      <c r="CA61" s="291"/>
      <c r="CB61" s="291"/>
      <c r="CC61" s="291"/>
      <c r="CD61" s="291"/>
      <c r="CE61" s="291"/>
      <c r="CF61" s="291"/>
      <c r="CG61" s="291"/>
      <c r="CH61" s="291"/>
      <c r="CI61" s="291"/>
      <c r="CJ61" s="291"/>
      <c r="CK61" s="291"/>
      <c r="CL61" s="291"/>
      <c r="CM61" s="291"/>
      <c r="CN61" s="291"/>
      <c r="CO61" s="291"/>
      <c r="CP61" s="291"/>
      <c r="CQ61" s="291"/>
      <c r="CR61" s="291"/>
      <c r="CS61" s="291"/>
      <c r="CT61" s="291"/>
      <c r="CU61" s="291"/>
      <c r="CV61" s="291"/>
      <c r="CW61" s="291"/>
      <c r="CX61" s="291"/>
      <c r="CY61" s="291"/>
      <c r="CZ61" s="291"/>
      <c r="DA61" s="291"/>
      <c r="DB61" s="291"/>
      <c r="DC61" s="291"/>
      <c r="DD61" s="291"/>
      <c r="DE61" s="291"/>
      <c r="DF61" s="291"/>
      <c r="DG61" s="291"/>
      <c r="DH61" s="291"/>
      <c r="DI61" s="291"/>
      <c r="DJ61" s="291"/>
      <c r="DK61" s="291"/>
      <c r="DL61" s="291"/>
      <c r="DM61" s="291"/>
      <c r="DN61" s="291"/>
      <c r="DO61" s="291"/>
      <c r="DP61" s="291"/>
      <c r="DQ61" s="291"/>
      <c r="DR61" s="291"/>
      <c r="DS61" s="291"/>
      <c r="DT61" s="291"/>
      <c r="DU61" s="291"/>
      <c r="DV61" s="291"/>
      <c r="DW61" s="291"/>
      <c r="DX61" s="291"/>
      <c r="DY61" s="291"/>
      <c r="DZ61" s="291"/>
    </row>
    <row r="62" spans="1:130" ht="13.2" customHeight="1">
      <c r="A62" s="292"/>
      <c r="B62" s="318" t="s">
        <v>1</v>
      </c>
      <c r="C62" s="561" t="s">
        <v>296</v>
      </c>
      <c r="D62" s="296"/>
      <c r="E62" s="292"/>
      <c r="F62" s="333"/>
      <c r="G62" s="333"/>
      <c r="H62" s="334"/>
      <c r="I62" s="264"/>
      <c r="J62" s="264"/>
      <c r="K62" s="457"/>
      <c r="L62" s="292"/>
      <c r="M62" s="322"/>
      <c r="N62" s="322"/>
      <c r="O62" s="169"/>
      <c r="P62" s="322"/>
      <c r="Q62" s="322"/>
      <c r="R62" s="361"/>
      <c r="S62" s="291"/>
      <c r="T62" s="291"/>
      <c r="U62" s="291"/>
      <c r="V62" s="291"/>
      <c r="W62" s="291"/>
      <c r="X62" s="291"/>
      <c r="Y62" s="291"/>
      <c r="Z62" s="291"/>
      <c r="AA62" s="291"/>
      <c r="AB62" s="291"/>
      <c r="AC62" s="291"/>
      <c r="AD62" s="291"/>
      <c r="AE62" s="291"/>
      <c r="AF62" s="291"/>
      <c r="AG62" s="291"/>
      <c r="AH62" s="291"/>
      <c r="AI62" s="291"/>
      <c r="AJ62" s="291"/>
      <c r="AK62" s="291"/>
      <c r="AL62" s="291"/>
      <c r="AM62" s="291"/>
      <c r="AN62" s="291"/>
      <c r="AO62" s="291"/>
      <c r="AP62" s="291"/>
      <c r="AQ62" s="291"/>
      <c r="AR62" s="291"/>
      <c r="AS62" s="291"/>
      <c r="AT62" s="291"/>
      <c r="AU62" s="291"/>
      <c r="AV62" s="291"/>
      <c r="AW62" s="291"/>
      <c r="AX62" s="291"/>
      <c r="AY62" s="291"/>
      <c r="AZ62" s="291"/>
      <c r="BA62" s="291"/>
      <c r="BB62" s="291"/>
      <c r="BC62" s="291"/>
      <c r="BD62" s="291"/>
      <c r="BE62" s="291"/>
      <c r="BF62" s="291"/>
      <c r="BG62" s="291"/>
      <c r="BH62" s="291"/>
      <c r="BI62" s="291"/>
      <c r="BJ62" s="291"/>
      <c r="BK62" s="291"/>
      <c r="BL62" s="291"/>
      <c r="BM62" s="291"/>
      <c r="BN62" s="291"/>
      <c r="BO62" s="291"/>
      <c r="BP62" s="291"/>
      <c r="BQ62" s="291"/>
      <c r="BR62" s="291"/>
      <c r="BS62" s="291"/>
      <c r="BT62" s="291"/>
      <c r="BU62" s="291"/>
      <c r="BV62" s="291"/>
      <c r="BW62" s="291"/>
      <c r="BX62" s="291"/>
      <c r="BY62" s="291"/>
      <c r="BZ62" s="291"/>
      <c r="CA62" s="291"/>
      <c r="CB62" s="291"/>
      <c r="CC62" s="291"/>
      <c r="CD62" s="291"/>
      <c r="CE62" s="291"/>
      <c r="CF62" s="291"/>
      <c r="CG62" s="291"/>
      <c r="CH62" s="291"/>
      <c r="CI62" s="291"/>
      <c r="CJ62" s="291"/>
      <c r="CK62" s="291"/>
      <c r="CL62" s="291"/>
      <c r="CM62" s="291"/>
      <c r="CN62" s="291"/>
      <c r="CO62" s="291"/>
      <c r="CP62" s="291"/>
      <c r="CQ62" s="291"/>
      <c r="CR62" s="291"/>
      <c r="CS62" s="291"/>
      <c r="CT62" s="291"/>
      <c r="CU62" s="291"/>
      <c r="CV62" s="291"/>
      <c r="CW62" s="291"/>
      <c r="CX62" s="291"/>
      <c r="CY62" s="291"/>
      <c r="CZ62" s="291"/>
      <c r="DA62" s="291"/>
      <c r="DB62" s="291"/>
      <c r="DC62" s="291"/>
      <c r="DD62" s="291"/>
      <c r="DE62" s="291"/>
      <c r="DF62" s="291"/>
      <c r="DG62" s="291"/>
      <c r="DH62" s="291"/>
      <c r="DI62" s="291"/>
      <c r="DJ62" s="291"/>
      <c r="DK62" s="291"/>
      <c r="DL62" s="291"/>
      <c r="DM62" s="291"/>
      <c r="DN62" s="291"/>
      <c r="DO62" s="291"/>
      <c r="DP62" s="291"/>
      <c r="DQ62" s="291"/>
      <c r="DR62" s="291"/>
      <c r="DS62" s="291"/>
      <c r="DT62" s="291"/>
      <c r="DU62" s="291"/>
      <c r="DV62" s="291"/>
      <c r="DW62" s="291"/>
      <c r="DX62" s="291"/>
      <c r="DY62" s="291"/>
      <c r="DZ62" s="291"/>
    </row>
    <row r="63" spans="1:130" ht="13.2" customHeight="1">
      <c r="A63" s="292"/>
      <c r="B63" s="318" t="s">
        <v>1</v>
      </c>
      <c r="C63" s="561" t="s">
        <v>297</v>
      </c>
      <c r="D63" s="296"/>
      <c r="E63" s="292"/>
      <c r="F63" s="333"/>
      <c r="G63" s="333"/>
      <c r="H63" s="334"/>
      <c r="I63" s="264"/>
      <c r="J63" s="264"/>
      <c r="K63" s="457"/>
      <c r="L63" s="292"/>
      <c r="M63" s="322"/>
      <c r="N63" s="322"/>
      <c r="O63" s="169"/>
      <c r="P63" s="322"/>
      <c r="Q63" s="322"/>
      <c r="R63" s="361"/>
      <c r="S63" s="291"/>
      <c r="T63" s="291"/>
      <c r="U63" s="291"/>
      <c r="V63" s="291"/>
      <c r="W63" s="291"/>
      <c r="X63" s="291"/>
      <c r="Y63" s="291"/>
      <c r="Z63" s="291"/>
      <c r="AA63" s="291"/>
      <c r="AB63" s="291"/>
      <c r="AC63" s="291"/>
      <c r="AD63" s="291"/>
      <c r="AE63" s="291"/>
      <c r="AF63" s="291"/>
      <c r="AG63" s="291"/>
      <c r="AH63" s="291"/>
      <c r="AI63" s="291"/>
      <c r="AJ63" s="291"/>
      <c r="AK63" s="291"/>
      <c r="AL63" s="291"/>
      <c r="AM63" s="291"/>
      <c r="AN63" s="291"/>
      <c r="AO63" s="291"/>
      <c r="AP63" s="291"/>
      <c r="AQ63" s="291"/>
      <c r="AR63" s="291"/>
      <c r="AS63" s="291"/>
      <c r="AT63" s="291"/>
      <c r="AU63" s="291"/>
      <c r="AV63" s="291"/>
      <c r="AW63" s="291"/>
      <c r="AX63" s="291"/>
      <c r="AY63" s="291"/>
      <c r="AZ63" s="291"/>
      <c r="BA63" s="291"/>
      <c r="BB63" s="291"/>
      <c r="BC63" s="291"/>
      <c r="BD63" s="291"/>
      <c r="BE63" s="291"/>
      <c r="BF63" s="291"/>
      <c r="BG63" s="291"/>
      <c r="BH63" s="291"/>
      <c r="BI63" s="291"/>
      <c r="BJ63" s="291"/>
      <c r="BK63" s="291"/>
      <c r="BL63" s="291"/>
      <c r="BM63" s="291"/>
      <c r="BN63" s="291"/>
      <c r="BO63" s="291"/>
      <c r="BP63" s="291"/>
      <c r="BQ63" s="291"/>
      <c r="BR63" s="291"/>
      <c r="BS63" s="291"/>
      <c r="BT63" s="291"/>
      <c r="BU63" s="291"/>
      <c r="BV63" s="291"/>
      <c r="BW63" s="291"/>
      <c r="BX63" s="291"/>
      <c r="BY63" s="291"/>
      <c r="BZ63" s="291"/>
      <c r="CA63" s="291"/>
      <c r="CB63" s="291"/>
      <c r="CC63" s="291"/>
      <c r="CD63" s="291"/>
      <c r="CE63" s="291"/>
      <c r="CF63" s="291"/>
      <c r="CG63" s="291"/>
      <c r="CH63" s="291"/>
      <c r="CI63" s="291"/>
      <c r="CJ63" s="291"/>
      <c r="CK63" s="291"/>
      <c r="CL63" s="291"/>
      <c r="CM63" s="291"/>
      <c r="CN63" s="291"/>
      <c r="CO63" s="291"/>
      <c r="CP63" s="291"/>
      <c r="CQ63" s="291"/>
      <c r="CR63" s="291"/>
      <c r="CS63" s="291"/>
      <c r="CT63" s="291"/>
      <c r="CU63" s="291"/>
      <c r="CV63" s="291"/>
      <c r="CW63" s="291"/>
      <c r="CX63" s="291"/>
      <c r="CY63" s="291"/>
      <c r="CZ63" s="291"/>
      <c r="DA63" s="291"/>
      <c r="DB63" s="291"/>
      <c r="DC63" s="291"/>
      <c r="DD63" s="291"/>
      <c r="DE63" s="291"/>
      <c r="DF63" s="291"/>
      <c r="DG63" s="291"/>
      <c r="DH63" s="291"/>
      <c r="DI63" s="291"/>
      <c r="DJ63" s="291"/>
      <c r="DK63" s="291"/>
      <c r="DL63" s="291"/>
      <c r="DM63" s="291"/>
      <c r="DN63" s="291"/>
      <c r="DO63" s="291"/>
      <c r="DP63" s="291"/>
      <c r="DQ63" s="291"/>
      <c r="DR63" s="291"/>
      <c r="DS63" s="291"/>
      <c r="DT63" s="291"/>
      <c r="DU63" s="291"/>
      <c r="DV63" s="291"/>
      <c r="DW63" s="291"/>
      <c r="DX63" s="291"/>
      <c r="DY63" s="291"/>
      <c r="DZ63" s="291"/>
    </row>
    <row r="64" spans="1:130" ht="13.2" customHeight="1">
      <c r="A64" s="292"/>
      <c r="B64" s="318" t="s">
        <v>1</v>
      </c>
      <c r="C64" s="561" t="s">
        <v>128</v>
      </c>
      <c r="D64" s="296"/>
      <c r="E64" s="292"/>
      <c r="F64" s="333"/>
      <c r="G64" s="333"/>
      <c r="H64" s="334"/>
      <c r="I64" s="264"/>
      <c r="J64" s="264"/>
      <c r="K64" s="457"/>
      <c r="L64" s="292"/>
      <c r="M64" s="322"/>
      <c r="N64" s="322"/>
      <c r="O64" s="169"/>
      <c r="P64" s="322"/>
      <c r="Q64" s="322"/>
      <c r="R64" s="361"/>
      <c r="S64" s="291"/>
      <c r="T64" s="291"/>
      <c r="U64" s="291"/>
      <c r="V64" s="291"/>
      <c r="W64" s="291"/>
      <c r="X64" s="291"/>
      <c r="Y64" s="291"/>
      <c r="Z64" s="291"/>
      <c r="AA64" s="291"/>
      <c r="AB64" s="291"/>
      <c r="AC64" s="291"/>
      <c r="AD64" s="291"/>
      <c r="AE64" s="291"/>
      <c r="AF64" s="291"/>
      <c r="AG64" s="291"/>
      <c r="AH64" s="291"/>
      <c r="AI64" s="291"/>
      <c r="AJ64" s="291"/>
      <c r="AK64" s="291"/>
      <c r="AL64" s="291"/>
      <c r="AM64" s="291"/>
      <c r="AN64" s="291"/>
      <c r="AO64" s="291"/>
      <c r="AP64" s="291"/>
      <c r="AQ64" s="291"/>
      <c r="AR64" s="291"/>
      <c r="AS64" s="291"/>
      <c r="AT64" s="291"/>
      <c r="AU64" s="291"/>
      <c r="AV64" s="291"/>
      <c r="AW64" s="291"/>
      <c r="AX64" s="291"/>
      <c r="AY64" s="291"/>
      <c r="AZ64" s="291"/>
      <c r="BA64" s="291"/>
      <c r="BB64" s="291"/>
      <c r="BC64" s="291"/>
      <c r="BD64" s="291"/>
      <c r="BE64" s="291"/>
      <c r="BF64" s="291"/>
      <c r="BG64" s="291"/>
      <c r="BH64" s="291"/>
      <c r="BI64" s="291"/>
      <c r="BJ64" s="291"/>
      <c r="BK64" s="291"/>
      <c r="BL64" s="291"/>
      <c r="BM64" s="291"/>
      <c r="BN64" s="291"/>
      <c r="BO64" s="291"/>
      <c r="BP64" s="291"/>
      <c r="BQ64" s="291"/>
      <c r="BR64" s="291"/>
      <c r="BS64" s="291"/>
      <c r="BT64" s="291"/>
      <c r="BU64" s="291"/>
      <c r="BV64" s="291"/>
      <c r="BW64" s="291"/>
      <c r="BX64" s="291"/>
      <c r="BY64" s="291"/>
      <c r="BZ64" s="291"/>
      <c r="CA64" s="291"/>
      <c r="CB64" s="291"/>
      <c r="CC64" s="291"/>
      <c r="CD64" s="291"/>
      <c r="CE64" s="291"/>
      <c r="CF64" s="291"/>
      <c r="CG64" s="291"/>
      <c r="CH64" s="291"/>
      <c r="CI64" s="291"/>
      <c r="CJ64" s="291"/>
      <c r="CK64" s="291"/>
      <c r="CL64" s="291"/>
      <c r="CM64" s="291"/>
      <c r="CN64" s="291"/>
      <c r="CO64" s="291"/>
      <c r="CP64" s="291"/>
      <c r="CQ64" s="291"/>
      <c r="CR64" s="291"/>
      <c r="CS64" s="291"/>
      <c r="CT64" s="291"/>
      <c r="CU64" s="291"/>
      <c r="CV64" s="291"/>
      <c r="CW64" s="291"/>
      <c r="CX64" s="291"/>
      <c r="CY64" s="291"/>
      <c r="CZ64" s="291"/>
      <c r="DA64" s="291"/>
      <c r="DB64" s="291"/>
      <c r="DC64" s="291"/>
      <c r="DD64" s="291"/>
      <c r="DE64" s="291"/>
      <c r="DF64" s="291"/>
      <c r="DG64" s="291"/>
      <c r="DH64" s="291"/>
      <c r="DI64" s="291"/>
      <c r="DJ64" s="291"/>
      <c r="DK64" s="291"/>
      <c r="DL64" s="291"/>
      <c r="DM64" s="291"/>
      <c r="DN64" s="291"/>
      <c r="DO64" s="291"/>
      <c r="DP64" s="291"/>
      <c r="DQ64" s="291"/>
      <c r="DR64" s="291"/>
      <c r="DS64" s="291"/>
      <c r="DT64" s="291"/>
      <c r="DU64" s="291"/>
      <c r="DV64" s="291"/>
      <c r="DW64" s="291"/>
      <c r="DX64" s="291"/>
      <c r="DY64" s="291"/>
      <c r="DZ64" s="291"/>
    </row>
    <row r="65" spans="1:130" ht="13.2" customHeight="1">
      <c r="A65" s="292"/>
      <c r="B65" s="318" t="s">
        <v>1</v>
      </c>
      <c r="C65" s="561" t="s">
        <v>196</v>
      </c>
      <c r="D65" s="296"/>
      <c r="E65" s="292"/>
      <c r="F65" s="333"/>
      <c r="G65" s="333"/>
      <c r="H65" s="334"/>
      <c r="I65" s="264"/>
      <c r="J65" s="264"/>
      <c r="K65" s="457"/>
      <c r="L65" s="292"/>
      <c r="M65" s="322"/>
      <c r="N65" s="322"/>
      <c r="O65" s="169"/>
      <c r="P65" s="322"/>
      <c r="Q65" s="322"/>
      <c r="R65" s="361"/>
      <c r="S65" s="291"/>
      <c r="T65" s="291"/>
      <c r="U65" s="291"/>
      <c r="V65" s="291"/>
      <c r="W65" s="291"/>
      <c r="X65" s="291"/>
      <c r="Y65" s="291"/>
      <c r="Z65" s="291"/>
      <c r="AA65" s="291"/>
      <c r="AB65" s="291"/>
      <c r="AC65" s="291"/>
      <c r="AD65" s="291"/>
      <c r="AE65" s="291"/>
      <c r="AF65" s="291"/>
      <c r="AG65" s="291"/>
      <c r="AH65" s="291"/>
      <c r="AI65" s="291"/>
      <c r="AJ65" s="291"/>
      <c r="AK65" s="291"/>
      <c r="AL65" s="291"/>
      <c r="AM65" s="291"/>
      <c r="AN65" s="291"/>
      <c r="AO65" s="291"/>
      <c r="AP65" s="291"/>
      <c r="AQ65" s="291"/>
      <c r="AR65" s="291"/>
      <c r="AS65" s="291"/>
      <c r="AT65" s="291"/>
      <c r="AU65" s="291"/>
      <c r="AV65" s="291"/>
      <c r="AW65" s="291"/>
      <c r="AX65" s="291"/>
      <c r="AY65" s="291"/>
      <c r="AZ65" s="291"/>
      <c r="BA65" s="291"/>
      <c r="BB65" s="291"/>
      <c r="BC65" s="291"/>
      <c r="BD65" s="291"/>
      <c r="BE65" s="291"/>
      <c r="BF65" s="291"/>
      <c r="BG65" s="291"/>
      <c r="BH65" s="291"/>
      <c r="BI65" s="291"/>
      <c r="BJ65" s="291"/>
      <c r="BK65" s="291"/>
      <c r="BL65" s="291"/>
      <c r="BM65" s="291"/>
      <c r="BN65" s="291"/>
      <c r="BO65" s="291"/>
      <c r="BP65" s="291"/>
      <c r="BQ65" s="291"/>
      <c r="BR65" s="291"/>
      <c r="BS65" s="291"/>
      <c r="BT65" s="291"/>
      <c r="BU65" s="291"/>
      <c r="BV65" s="291"/>
      <c r="BW65" s="291"/>
      <c r="BX65" s="291"/>
      <c r="BY65" s="291"/>
      <c r="BZ65" s="291"/>
      <c r="CA65" s="291"/>
      <c r="CB65" s="291"/>
      <c r="CC65" s="291"/>
      <c r="CD65" s="291"/>
      <c r="CE65" s="291"/>
      <c r="CF65" s="291"/>
      <c r="CG65" s="291"/>
      <c r="CH65" s="291"/>
      <c r="CI65" s="291"/>
      <c r="CJ65" s="291"/>
      <c r="CK65" s="291"/>
      <c r="CL65" s="291"/>
      <c r="CM65" s="291"/>
      <c r="CN65" s="291"/>
      <c r="CO65" s="291"/>
      <c r="CP65" s="291"/>
      <c r="CQ65" s="291"/>
      <c r="CR65" s="291"/>
      <c r="CS65" s="291"/>
      <c r="CT65" s="291"/>
      <c r="CU65" s="291"/>
      <c r="CV65" s="291"/>
      <c r="CW65" s="291"/>
      <c r="CX65" s="291"/>
      <c r="CY65" s="291"/>
      <c r="CZ65" s="291"/>
      <c r="DA65" s="291"/>
      <c r="DB65" s="291"/>
      <c r="DC65" s="291"/>
      <c r="DD65" s="291"/>
      <c r="DE65" s="291"/>
      <c r="DF65" s="291"/>
      <c r="DG65" s="291"/>
      <c r="DH65" s="291"/>
      <c r="DI65" s="291"/>
      <c r="DJ65" s="291"/>
      <c r="DK65" s="291"/>
      <c r="DL65" s="291"/>
      <c r="DM65" s="291"/>
      <c r="DN65" s="291"/>
      <c r="DO65" s="291"/>
      <c r="DP65" s="291"/>
      <c r="DQ65" s="291"/>
      <c r="DR65" s="291"/>
      <c r="DS65" s="291"/>
      <c r="DT65" s="291"/>
      <c r="DU65" s="291"/>
      <c r="DV65" s="291"/>
      <c r="DW65" s="291"/>
      <c r="DX65" s="291"/>
      <c r="DY65" s="291"/>
      <c r="DZ65" s="291"/>
    </row>
    <row r="66" spans="1:130" ht="13.2" customHeight="1">
      <c r="A66" s="292"/>
      <c r="B66" s="318" t="s">
        <v>1</v>
      </c>
      <c r="C66" s="561" t="s">
        <v>178</v>
      </c>
      <c r="D66" s="296"/>
      <c r="E66" s="292"/>
      <c r="F66" s="333"/>
      <c r="G66" s="333"/>
      <c r="H66" s="334"/>
      <c r="I66" s="264"/>
      <c r="J66" s="264"/>
      <c r="K66" s="457"/>
      <c r="L66" s="292"/>
      <c r="M66" s="322"/>
      <c r="N66" s="322"/>
      <c r="O66" s="169"/>
      <c r="P66" s="322"/>
      <c r="Q66" s="322"/>
      <c r="R66" s="361"/>
      <c r="S66" s="291"/>
      <c r="T66" s="291"/>
      <c r="U66" s="291"/>
      <c r="V66" s="291"/>
      <c r="W66" s="291"/>
      <c r="X66" s="291"/>
      <c r="Y66" s="291"/>
      <c r="Z66" s="291"/>
      <c r="AA66" s="291"/>
      <c r="AB66" s="291"/>
      <c r="AC66" s="291"/>
      <c r="AD66" s="291"/>
      <c r="AE66" s="291"/>
      <c r="AF66" s="291"/>
      <c r="AG66" s="291"/>
      <c r="AH66" s="291"/>
      <c r="AI66" s="291"/>
      <c r="AJ66" s="291"/>
      <c r="AK66" s="291"/>
      <c r="AL66" s="291"/>
      <c r="AM66" s="291"/>
      <c r="AN66" s="291"/>
      <c r="AO66" s="291"/>
      <c r="AP66" s="291"/>
      <c r="AQ66" s="291"/>
      <c r="AR66" s="291"/>
      <c r="AS66" s="291"/>
      <c r="AT66" s="291"/>
      <c r="AU66" s="291"/>
      <c r="AV66" s="291"/>
      <c r="AW66" s="291"/>
      <c r="AX66" s="291"/>
      <c r="AY66" s="291"/>
      <c r="AZ66" s="291"/>
      <c r="BA66" s="291"/>
      <c r="BB66" s="291"/>
      <c r="BC66" s="291"/>
      <c r="BD66" s="291"/>
      <c r="BE66" s="291"/>
      <c r="BF66" s="291"/>
      <c r="BG66" s="291"/>
      <c r="BH66" s="291"/>
      <c r="BI66" s="291"/>
      <c r="BJ66" s="291"/>
      <c r="BK66" s="291"/>
      <c r="BL66" s="291"/>
      <c r="BM66" s="291"/>
      <c r="BN66" s="291"/>
      <c r="BO66" s="291"/>
      <c r="BP66" s="291"/>
      <c r="BQ66" s="291"/>
      <c r="BR66" s="291"/>
      <c r="BS66" s="291"/>
      <c r="BT66" s="291"/>
      <c r="BU66" s="291"/>
      <c r="BV66" s="291"/>
      <c r="BW66" s="291"/>
      <c r="BX66" s="291"/>
      <c r="BY66" s="291"/>
      <c r="BZ66" s="291"/>
      <c r="CA66" s="291"/>
      <c r="CB66" s="291"/>
      <c r="CC66" s="291"/>
      <c r="CD66" s="291"/>
      <c r="CE66" s="291"/>
      <c r="CF66" s="291"/>
      <c r="CG66" s="291"/>
      <c r="CH66" s="291"/>
      <c r="CI66" s="291"/>
      <c r="CJ66" s="291"/>
      <c r="CK66" s="291"/>
      <c r="CL66" s="291"/>
      <c r="CM66" s="291"/>
      <c r="CN66" s="291"/>
      <c r="CO66" s="291"/>
      <c r="CP66" s="291"/>
      <c r="CQ66" s="291"/>
      <c r="CR66" s="291"/>
      <c r="CS66" s="291"/>
      <c r="CT66" s="291"/>
      <c r="CU66" s="291"/>
      <c r="CV66" s="291"/>
      <c r="CW66" s="291"/>
      <c r="CX66" s="291"/>
      <c r="CY66" s="291"/>
      <c r="CZ66" s="291"/>
      <c r="DA66" s="291"/>
      <c r="DB66" s="291"/>
      <c r="DC66" s="291"/>
      <c r="DD66" s="291"/>
      <c r="DE66" s="291"/>
      <c r="DF66" s="291"/>
      <c r="DG66" s="291"/>
      <c r="DH66" s="291"/>
      <c r="DI66" s="291"/>
      <c r="DJ66" s="291"/>
      <c r="DK66" s="291"/>
      <c r="DL66" s="291"/>
      <c r="DM66" s="291"/>
      <c r="DN66" s="291"/>
      <c r="DO66" s="291"/>
      <c r="DP66" s="291"/>
      <c r="DQ66" s="291"/>
      <c r="DR66" s="291"/>
      <c r="DS66" s="291"/>
      <c r="DT66" s="291"/>
      <c r="DU66" s="291"/>
      <c r="DV66" s="291"/>
      <c r="DW66" s="291"/>
      <c r="DX66" s="291"/>
      <c r="DY66" s="291"/>
      <c r="DZ66" s="291"/>
    </row>
    <row r="67" spans="1:130" ht="13.2" customHeight="1">
      <c r="A67" s="292"/>
      <c r="B67" s="318" t="s">
        <v>1</v>
      </c>
      <c r="C67" s="561" t="s">
        <v>315</v>
      </c>
      <c r="D67" s="296"/>
      <c r="E67" s="292"/>
      <c r="F67" s="333"/>
      <c r="G67" s="333"/>
      <c r="H67" s="334"/>
      <c r="I67" s="264"/>
      <c r="J67" s="264"/>
      <c r="K67" s="457"/>
      <c r="L67" s="292"/>
      <c r="M67" s="322"/>
      <c r="N67" s="322"/>
      <c r="O67" s="169"/>
      <c r="P67" s="322"/>
      <c r="Q67" s="322"/>
      <c r="R67" s="361"/>
      <c r="S67" s="291"/>
      <c r="T67" s="291"/>
      <c r="U67" s="291"/>
      <c r="V67" s="291"/>
      <c r="W67" s="291"/>
      <c r="X67" s="291"/>
      <c r="Y67" s="291"/>
      <c r="Z67" s="291"/>
      <c r="AA67" s="291"/>
      <c r="AB67" s="291"/>
      <c r="AC67" s="291"/>
      <c r="AD67" s="291"/>
      <c r="AE67" s="291"/>
      <c r="AF67" s="291"/>
      <c r="AG67" s="291"/>
      <c r="AH67" s="291"/>
      <c r="AI67" s="291"/>
      <c r="AJ67" s="291"/>
      <c r="AK67" s="291"/>
      <c r="AL67" s="291"/>
      <c r="AM67" s="291"/>
      <c r="AN67" s="291"/>
      <c r="AO67" s="291"/>
      <c r="AP67" s="291"/>
      <c r="AQ67" s="291"/>
      <c r="AR67" s="291"/>
      <c r="AS67" s="291"/>
      <c r="AT67" s="291"/>
      <c r="AU67" s="291"/>
      <c r="AV67" s="291"/>
      <c r="AW67" s="291"/>
      <c r="AX67" s="291"/>
      <c r="AY67" s="291"/>
      <c r="AZ67" s="291"/>
      <c r="BA67" s="291"/>
      <c r="BB67" s="291"/>
      <c r="BC67" s="291"/>
      <c r="BD67" s="291"/>
      <c r="BE67" s="291"/>
      <c r="BF67" s="291"/>
      <c r="BG67" s="291"/>
      <c r="BH67" s="291"/>
      <c r="BI67" s="291"/>
      <c r="BJ67" s="291"/>
      <c r="BK67" s="291"/>
      <c r="BL67" s="291"/>
      <c r="BM67" s="291"/>
      <c r="BN67" s="291"/>
      <c r="BO67" s="291"/>
      <c r="BP67" s="291"/>
      <c r="BQ67" s="291"/>
      <c r="BR67" s="291"/>
      <c r="BS67" s="291"/>
      <c r="BT67" s="291"/>
      <c r="BU67" s="291"/>
      <c r="BV67" s="291"/>
      <c r="BW67" s="291"/>
      <c r="BX67" s="291"/>
      <c r="BY67" s="291"/>
      <c r="BZ67" s="291"/>
      <c r="CA67" s="291"/>
      <c r="CB67" s="291"/>
      <c r="CC67" s="291"/>
      <c r="CD67" s="291"/>
      <c r="CE67" s="291"/>
      <c r="CF67" s="291"/>
      <c r="CG67" s="291"/>
      <c r="CH67" s="291"/>
      <c r="CI67" s="291"/>
      <c r="CJ67" s="291"/>
      <c r="CK67" s="291"/>
      <c r="CL67" s="291"/>
      <c r="CM67" s="291"/>
      <c r="CN67" s="291"/>
      <c r="CO67" s="291"/>
      <c r="CP67" s="291"/>
      <c r="CQ67" s="291"/>
      <c r="CR67" s="291"/>
      <c r="CS67" s="291"/>
      <c r="CT67" s="291"/>
      <c r="CU67" s="291"/>
      <c r="CV67" s="291"/>
      <c r="CW67" s="291"/>
      <c r="CX67" s="291"/>
      <c r="CY67" s="291"/>
      <c r="CZ67" s="291"/>
      <c r="DA67" s="291"/>
      <c r="DB67" s="291"/>
      <c r="DC67" s="291"/>
      <c r="DD67" s="291"/>
      <c r="DE67" s="291"/>
      <c r="DF67" s="291"/>
      <c r="DG67" s="291"/>
      <c r="DH67" s="291"/>
      <c r="DI67" s="291"/>
      <c r="DJ67" s="291"/>
      <c r="DK67" s="291"/>
      <c r="DL67" s="291"/>
      <c r="DM67" s="291"/>
      <c r="DN67" s="291"/>
      <c r="DO67" s="291"/>
      <c r="DP67" s="291"/>
      <c r="DQ67" s="291"/>
      <c r="DR67" s="291"/>
      <c r="DS67" s="291"/>
      <c r="DT67" s="291"/>
      <c r="DU67" s="291"/>
      <c r="DV67" s="291"/>
      <c r="DW67" s="291"/>
      <c r="DX67" s="291"/>
      <c r="DY67" s="291"/>
      <c r="DZ67" s="291"/>
    </row>
    <row r="68" spans="1:130" ht="13.2" customHeight="1">
      <c r="A68" s="292"/>
      <c r="B68" s="318" t="s">
        <v>1</v>
      </c>
      <c r="C68" s="561" t="s">
        <v>316</v>
      </c>
      <c r="D68" s="296"/>
      <c r="E68" s="292"/>
      <c r="F68" s="333"/>
      <c r="G68" s="333"/>
      <c r="H68" s="334"/>
      <c r="I68" s="264"/>
      <c r="J68" s="264"/>
      <c r="K68" s="457"/>
      <c r="L68" s="292"/>
      <c r="M68" s="322"/>
      <c r="N68" s="322"/>
      <c r="O68" s="169"/>
      <c r="P68" s="322"/>
      <c r="Q68" s="322"/>
      <c r="R68" s="361"/>
      <c r="S68" s="291"/>
      <c r="T68" s="291"/>
      <c r="U68" s="291"/>
      <c r="V68" s="291"/>
      <c r="W68" s="291"/>
      <c r="X68" s="291"/>
      <c r="Y68" s="291"/>
      <c r="Z68" s="291"/>
      <c r="AA68" s="291"/>
      <c r="AB68" s="291"/>
      <c r="AC68" s="291"/>
      <c r="AD68" s="291"/>
      <c r="AE68" s="291"/>
      <c r="AF68" s="291"/>
      <c r="AG68" s="291"/>
      <c r="AH68" s="291"/>
      <c r="AI68" s="291"/>
      <c r="AJ68" s="291"/>
      <c r="AK68" s="291"/>
      <c r="AL68" s="291"/>
      <c r="AM68" s="291"/>
      <c r="AN68" s="291"/>
      <c r="AO68" s="291"/>
      <c r="AP68" s="291"/>
      <c r="AQ68" s="291"/>
      <c r="AR68" s="291"/>
      <c r="AS68" s="291"/>
      <c r="AT68" s="291"/>
      <c r="AU68" s="291"/>
      <c r="AV68" s="291"/>
      <c r="AW68" s="291"/>
      <c r="AX68" s="291"/>
      <c r="AY68" s="291"/>
      <c r="AZ68" s="291"/>
      <c r="BA68" s="291"/>
      <c r="BB68" s="291"/>
      <c r="BC68" s="291"/>
      <c r="BD68" s="291"/>
      <c r="BE68" s="291"/>
      <c r="BF68" s="291"/>
      <c r="BG68" s="291"/>
      <c r="BH68" s="291"/>
      <c r="BI68" s="291"/>
      <c r="BJ68" s="291"/>
      <c r="BK68" s="291"/>
      <c r="BL68" s="291"/>
      <c r="BM68" s="291"/>
      <c r="BN68" s="291"/>
      <c r="BO68" s="291"/>
      <c r="BP68" s="291"/>
      <c r="BQ68" s="291"/>
      <c r="BR68" s="291"/>
      <c r="BS68" s="291"/>
      <c r="BT68" s="291"/>
      <c r="BU68" s="291"/>
      <c r="BV68" s="291"/>
      <c r="BW68" s="291"/>
      <c r="BX68" s="291"/>
      <c r="BY68" s="291"/>
      <c r="BZ68" s="291"/>
      <c r="CA68" s="291"/>
      <c r="CB68" s="291"/>
      <c r="CC68" s="291"/>
      <c r="CD68" s="291"/>
      <c r="CE68" s="291"/>
      <c r="CF68" s="291"/>
      <c r="CG68" s="291"/>
      <c r="CH68" s="291"/>
      <c r="CI68" s="291"/>
      <c r="CJ68" s="291"/>
      <c r="CK68" s="291"/>
      <c r="CL68" s="291"/>
      <c r="CM68" s="291"/>
      <c r="CN68" s="291"/>
      <c r="CO68" s="291"/>
      <c r="CP68" s="291"/>
      <c r="CQ68" s="291"/>
      <c r="CR68" s="291"/>
      <c r="CS68" s="291"/>
      <c r="CT68" s="291"/>
      <c r="CU68" s="291"/>
      <c r="CV68" s="291"/>
      <c r="CW68" s="291"/>
      <c r="CX68" s="291"/>
      <c r="CY68" s="291"/>
      <c r="CZ68" s="291"/>
      <c r="DA68" s="291"/>
      <c r="DB68" s="291"/>
      <c r="DC68" s="291"/>
      <c r="DD68" s="291"/>
      <c r="DE68" s="291"/>
      <c r="DF68" s="291"/>
      <c r="DG68" s="291"/>
      <c r="DH68" s="291"/>
      <c r="DI68" s="291"/>
      <c r="DJ68" s="291"/>
      <c r="DK68" s="291"/>
      <c r="DL68" s="291"/>
      <c r="DM68" s="291"/>
      <c r="DN68" s="291"/>
      <c r="DO68" s="291"/>
      <c r="DP68" s="291"/>
      <c r="DQ68" s="291"/>
      <c r="DR68" s="291"/>
      <c r="DS68" s="291"/>
      <c r="DT68" s="291"/>
      <c r="DU68" s="291"/>
      <c r="DV68" s="291"/>
      <c r="DW68" s="291"/>
      <c r="DX68" s="291"/>
      <c r="DY68" s="291"/>
      <c r="DZ68" s="291"/>
    </row>
    <row r="69" spans="1:130" ht="13.2" customHeight="1">
      <c r="A69" s="562">
        <f>+A60+1</f>
        <v>12</v>
      </c>
      <c r="B69" s="316" t="s">
        <v>181</v>
      </c>
      <c r="C69" s="561"/>
      <c r="D69" s="296"/>
      <c r="E69" s="430" t="s">
        <v>182</v>
      </c>
      <c r="F69" s="332">
        <v>0</v>
      </c>
      <c r="G69" s="332">
        <v>0</v>
      </c>
      <c r="H69" s="332">
        <v>0</v>
      </c>
      <c r="I69" s="293">
        <v>0</v>
      </c>
      <c r="J69" s="293">
        <v>2</v>
      </c>
      <c r="K69" s="457">
        <f>SUM(F69:J69)</f>
        <v>2</v>
      </c>
      <c r="L69" s="292" t="s">
        <v>17</v>
      </c>
      <c r="M69" s="322"/>
      <c r="N69" s="322"/>
      <c r="O69" s="169"/>
      <c r="P69" s="322">
        <f t="shared" ref="P69:P94" si="2">+M69*K69</f>
        <v>0</v>
      </c>
      <c r="Q69" s="322">
        <f t="shared" ref="Q69:Q94" si="3">+N69*K69</f>
        <v>0</v>
      </c>
      <c r="R69" s="361">
        <f>+K69*O69</f>
        <v>0</v>
      </c>
      <c r="S69" s="291"/>
      <c r="T69" s="291"/>
      <c r="U69" s="291"/>
      <c r="V69" s="291"/>
      <c r="W69" s="291"/>
      <c r="X69" s="291"/>
      <c r="Y69" s="291"/>
      <c r="Z69" s="291"/>
      <c r="AA69" s="291"/>
      <c r="AB69" s="291"/>
      <c r="AC69" s="291"/>
      <c r="AD69" s="291"/>
      <c r="AE69" s="291"/>
      <c r="AF69" s="291"/>
      <c r="AG69" s="291"/>
      <c r="AH69" s="291"/>
      <c r="AI69" s="291"/>
      <c r="AJ69" s="291"/>
      <c r="AK69" s="291"/>
      <c r="AL69" s="291"/>
      <c r="AM69" s="291"/>
      <c r="AN69" s="291"/>
      <c r="AO69" s="291"/>
      <c r="AP69" s="291"/>
      <c r="AQ69" s="291"/>
      <c r="AR69" s="291"/>
      <c r="AS69" s="291"/>
      <c r="AT69" s="291"/>
      <c r="AU69" s="291"/>
      <c r="AV69" s="291"/>
      <c r="AW69" s="291"/>
      <c r="AX69" s="291"/>
      <c r="AY69" s="291"/>
      <c r="AZ69" s="291"/>
      <c r="BA69" s="291"/>
      <c r="BB69" s="291"/>
      <c r="BC69" s="291"/>
      <c r="BD69" s="291"/>
      <c r="BE69" s="291"/>
      <c r="BF69" s="291"/>
      <c r="BG69" s="291"/>
      <c r="BH69" s="291"/>
      <c r="BI69" s="291"/>
      <c r="BJ69" s="291"/>
      <c r="BK69" s="291"/>
      <c r="BL69" s="291"/>
      <c r="BM69" s="291"/>
      <c r="BN69" s="291"/>
      <c r="BO69" s="291"/>
      <c r="BP69" s="291"/>
      <c r="BQ69" s="291"/>
      <c r="BR69" s="291"/>
      <c r="BS69" s="291"/>
      <c r="BT69" s="291"/>
      <c r="BU69" s="291"/>
      <c r="BV69" s="291"/>
      <c r="BW69" s="291"/>
      <c r="BX69" s="291"/>
      <c r="BY69" s="291"/>
      <c r="BZ69" s="291"/>
      <c r="CA69" s="291"/>
      <c r="CB69" s="291"/>
      <c r="CC69" s="291"/>
      <c r="CD69" s="291"/>
      <c r="CE69" s="291"/>
      <c r="CF69" s="291"/>
      <c r="CG69" s="291"/>
      <c r="CH69" s="291"/>
      <c r="CI69" s="291"/>
      <c r="CJ69" s="291"/>
      <c r="CK69" s="291"/>
      <c r="CL69" s="291"/>
      <c r="CM69" s="291"/>
      <c r="CN69" s="291"/>
      <c r="CO69" s="291"/>
      <c r="CP69" s="291"/>
      <c r="CQ69" s="291"/>
      <c r="CR69" s="291"/>
      <c r="CS69" s="291"/>
      <c r="CT69" s="291"/>
      <c r="CU69" s="291"/>
      <c r="CV69" s="291"/>
      <c r="CW69" s="291"/>
      <c r="CX69" s="291"/>
      <c r="CY69" s="291"/>
      <c r="CZ69" s="291"/>
      <c r="DA69" s="291"/>
      <c r="DB69" s="291"/>
      <c r="DC69" s="291"/>
      <c r="DD69" s="291"/>
      <c r="DE69" s="291"/>
      <c r="DF69" s="291"/>
      <c r="DG69" s="291"/>
      <c r="DH69" s="291"/>
      <c r="DI69" s="291"/>
      <c r="DJ69" s="291"/>
      <c r="DK69" s="291"/>
      <c r="DL69" s="291"/>
      <c r="DM69" s="291"/>
      <c r="DN69" s="291"/>
      <c r="DO69" s="291"/>
      <c r="DP69" s="291"/>
      <c r="DQ69" s="291"/>
      <c r="DR69" s="291"/>
      <c r="DS69" s="291"/>
      <c r="DT69" s="291"/>
      <c r="DU69" s="291"/>
      <c r="DV69" s="291"/>
      <c r="DW69" s="291"/>
      <c r="DX69" s="291"/>
      <c r="DY69" s="291"/>
      <c r="DZ69" s="291"/>
    </row>
    <row r="70" spans="1:130" ht="13.2" customHeight="1">
      <c r="A70" s="292"/>
      <c r="B70" s="318" t="s">
        <v>1</v>
      </c>
      <c r="C70" s="561" t="s">
        <v>551</v>
      </c>
      <c r="D70" s="296"/>
      <c r="E70" s="292"/>
      <c r="F70" s="333"/>
      <c r="G70" s="333"/>
      <c r="H70" s="334"/>
      <c r="I70" s="264"/>
      <c r="J70" s="264"/>
      <c r="K70" s="457"/>
      <c r="L70" s="292"/>
      <c r="M70" s="322"/>
      <c r="N70" s="322"/>
      <c r="O70" s="169"/>
      <c r="P70" s="322"/>
      <c r="Q70" s="322"/>
      <c r="R70" s="361"/>
      <c r="S70" s="291"/>
      <c r="T70" s="291"/>
      <c r="U70" s="291"/>
      <c r="V70" s="291"/>
      <c r="W70" s="291"/>
      <c r="X70" s="291"/>
      <c r="Y70" s="291"/>
      <c r="Z70" s="291"/>
      <c r="AA70" s="291"/>
      <c r="AB70" s="291"/>
      <c r="AC70" s="291"/>
      <c r="AD70" s="291"/>
      <c r="AE70" s="291"/>
      <c r="AF70" s="291"/>
      <c r="AG70" s="291"/>
      <c r="AH70" s="291"/>
      <c r="AI70" s="291"/>
      <c r="AJ70" s="291"/>
      <c r="AK70" s="291"/>
      <c r="AL70" s="291"/>
      <c r="AM70" s="291"/>
      <c r="AN70" s="291"/>
      <c r="AO70" s="291"/>
      <c r="AP70" s="291"/>
      <c r="AQ70" s="291"/>
      <c r="AR70" s="291"/>
      <c r="AS70" s="291"/>
      <c r="AT70" s="291"/>
      <c r="AU70" s="291"/>
      <c r="AV70" s="291"/>
      <c r="AW70" s="291"/>
      <c r="AX70" s="291"/>
      <c r="AY70" s="291"/>
      <c r="AZ70" s="291"/>
      <c r="BA70" s="291"/>
      <c r="BB70" s="291"/>
      <c r="BC70" s="291"/>
      <c r="BD70" s="291"/>
      <c r="BE70" s="291"/>
      <c r="BF70" s="291"/>
      <c r="BG70" s="291"/>
      <c r="BH70" s="291"/>
      <c r="BI70" s="291"/>
      <c r="BJ70" s="291"/>
      <c r="BK70" s="291"/>
      <c r="BL70" s="291"/>
      <c r="BM70" s="291"/>
      <c r="BN70" s="291"/>
      <c r="BO70" s="291"/>
      <c r="BP70" s="291"/>
      <c r="BQ70" s="291"/>
      <c r="BR70" s="291"/>
      <c r="BS70" s="291"/>
      <c r="BT70" s="291"/>
      <c r="BU70" s="291"/>
      <c r="BV70" s="291"/>
      <c r="BW70" s="291"/>
      <c r="BX70" s="291"/>
      <c r="BY70" s="291"/>
      <c r="BZ70" s="291"/>
      <c r="CA70" s="291"/>
      <c r="CB70" s="291"/>
      <c r="CC70" s="291"/>
      <c r="CD70" s="291"/>
      <c r="CE70" s="291"/>
      <c r="CF70" s="291"/>
      <c r="CG70" s="291"/>
      <c r="CH70" s="291"/>
      <c r="CI70" s="291"/>
      <c r="CJ70" s="291"/>
      <c r="CK70" s="291"/>
      <c r="CL70" s="291"/>
      <c r="CM70" s="291"/>
      <c r="CN70" s="291"/>
      <c r="CO70" s="291"/>
      <c r="CP70" s="291"/>
      <c r="CQ70" s="291"/>
      <c r="CR70" s="291"/>
      <c r="CS70" s="291"/>
      <c r="CT70" s="291"/>
      <c r="CU70" s="291"/>
      <c r="CV70" s="291"/>
      <c r="CW70" s="291"/>
      <c r="CX70" s="291"/>
      <c r="CY70" s="291"/>
      <c r="CZ70" s="291"/>
      <c r="DA70" s="291"/>
      <c r="DB70" s="291"/>
      <c r="DC70" s="291"/>
      <c r="DD70" s="291"/>
      <c r="DE70" s="291"/>
      <c r="DF70" s="291"/>
      <c r="DG70" s="291"/>
      <c r="DH70" s="291"/>
      <c r="DI70" s="291"/>
      <c r="DJ70" s="291"/>
      <c r="DK70" s="291"/>
      <c r="DL70" s="291"/>
      <c r="DM70" s="291"/>
      <c r="DN70" s="291"/>
      <c r="DO70" s="291"/>
      <c r="DP70" s="291"/>
      <c r="DQ70" s="291"/>
      <c r="DR70" s="291"/>
      <c r="DS70" s="291"/>
      <c r="DT70" s="291"/>
      <c r="DU70" s="291"/>
      <c r="DV70" s="291"/>
      <c r="DW70" s="291"/>
      <c r="DX70" s="291"/>
      <c r="DY70" s="291"/>
      <c r="DZ70" s="291"/>
    </row>
    <row r="71" spans="1:130" ht="13.2" customHeight="1">
      <c r="A71" s="292"/>
      <c r="B71" s="318" t="s">
        <v>1</v>
      </c>
      <c r="C71" s="561" t="s">
        <v>296</v>
      </c>
      <c r="D71" s="296"/>
      <c r="E71" s="292"/>
      <c r="F71" s="333"/>
      <c r="G71" s="333"/>
      <c r="H71" s="334"/>
      <c r="I71" s="264"/>
      <c r="J71" s="264"/>
      <c r="K71" s="457"/>
      <c r="L71" s="292"/>
      <c r="M71" s="322"/>
      <c r="N71" s="322"/>
      <c r="O71" s="169"/>
      <c r="P71" s="322"/>
      <c r="Q71" s="322"/>
      <c r="R71" s="361"/>
      <c r="S71" s="291"/>
      <c r="T71" s="291"/>
      <c r="U71" s="291"/>
      <c r="V71" s="291"/>
      <c r="W71" s="291"/>
      <c r="X71" s="291"/>
      <c r="Y71" s="291"/>
      <c r="Z71" s="291"/>
      <c r="AA71" s="291"/>
      <c r="AB71" s="291"/>
      <c r="AC71" s="291"/>
      <c r="AD71" s="291"/>
      <c r="AE71" s="291"/>
      <c r="AF71" s="291"/>
      <c r="AG71" s="291"/>
      <c r="AH71" s="291"/>
      <c r="AI71" s="291"/>
      <c r="AJ71" s="291"/>
      <c r="AK71" s="291"/>
      <c r="AL71" s="291"/>
      <c r="AM71" s="291"/>
      <c r="AN71" s="291"/>
      <c r="AO71" s="291"/>
      <c r="AP71" s="291"/>
      <c r="AQ71" s="291"/>
      <c r="AR71" s="291"/>
      <c r="AS71" s="291"/>
      <c r="AT71" s="291"/>
      <c r="AU71" s="291"/>
      <c r="AV71" s="291"/>
      <c r="AW71" s="291"/>
      <c r="AX71" s="291"/>
      <c r="AY71" s="291"/>
      <c r="AZ71" s="291"/>
      <c r="BA71" s="291"/>
      <c r="BB71" s="291"/>
      <c r="BC71" s="291"/>
      <c r="BD71" s="291"/>
      <c r="BE71" s="291"/>
      <c r="BF71" s="291"/>
      <c r="BG71" s="291"/>
      <c r="BH71" s="291"/>
      <c r="BI71" s="291"/>
      <c r="BJ71" s="291"/>
      <c r="BK71" s="291"/>
      <c r="BL71" s="291"/>
      <c r="BM71" s="291"/>
      <c r="BN71" s="291"/>
      <c r="BO71" s="291"/>
      <c r="BP71" s="291"/>
      <c r="BQ71" s="291"/>
      <c r="BR71" s="291"/>
      <c r="BS71" s="291"/>
      <c r="BT71" s="291"/>
      <c r="BU71" s="291"/>
      <c r="BV71" s="291"/>
      <c r="BW71" s="291"/>
      <c r="BX71" s="291"/>
      <c r="BY71" s="291"/>
      <c r="BZ71" s="291"/>
      <c r="CA71" s="291"/>
      <c r="CB71" s="291"/>
      <c r="CC71" s="291"/>
      <c r="CD71" s="291"/>
      <c r="CE71" s="291"/>
      <c r="CF71" s="291"/>
      <c r="CG71" s="291"/>
      <c r="CH71" s="291"/>
      <c r="CI71" s="291"/>
      <c r="CJ71" s="291"/>
      <c r="CK71" s="291"/>
      <c r="CL71" s="291"/>
      <c r="CM71" s="291"/>
      <c r="CN71" s="291"/>
      <c r="CO71" s="291"/>
      <c r="CP71" s="291"/>
      <c r="CQ71" s="291"/>
      <c r="CR71" s="291"/>
      <c r="CS71" s="291"/>
      <c r="CT71" s="291"/>
      <c r="CU71" s="291"/>
      <c r="CV71" s="291"/>
      <c r="CW71" s="291"/>
      <c r="CX71" s="291"/>
      <c r="CY71" s="291"/>
      <c r="CZ71" s="291"/>
      <c r="DA71" s="291"/>
      <c r="DB71" s="291"/>
      <c r="DC71" s="291"/>
      <c r="DD71" s="291"/>
      <c r="DE71" s="291"/>
      <c r="DF71" s="291"/>
      <c r="DG71" s="291"/>
      <c r="DH71" s="291"/>
      <c r="DI71" s="291"/>
      <c r="DJ71" s="291"/>
      <c r="DK71" s="291"/>
      <c r="DL71" s="291"/>
      <c r="DM71" s="291"/>
      <c r="DN71" s="291"/>
      <c r="DO71" s="291"/>
      <c r="DP71" s="291"/>
      <c r="DQ71" s="291"/>
      <c r="DR71" s="291"/>
      <c r="DS71" s="291"/>
      <c r="DT71" s="291"/>
      <c r="DU71" s="291"/>
      <c r="DV71" s="291"/>
      <c r="DW71" s="291"/>
      <c r="DX71" s="291"/>
      <c r="DY71" s="291"/>
      <c r="DZ71" s="291"/>
    </row>
    <row r="72" spans="1:130" ht="13.2" customHeight="1">
      <c r="A72" s="292"/>
      <c r="B72" s="318" t="s">
        <v>1</v>
      </c>
      <c r="C72" s="561" t="s">
        <v>297</v>
      </c>
      <c r="D72" s="296"/>
      <c r="E72" s="292"/>
      <c r="F72" s="333"/>
      <c r="G72" s="333"/>
      <c r="H72" s="334"/>
      <c r="I72" s="264"/>
      <c r="J72" s="264"/>
      <c r="K72" s="457"/>
      <c r="L72" s="292"/>
      <c r="M72" s="322"/>
      <c r="N72" s="322"/>
      <c r="O72" s="169"/>
      <c r="P72" s="322"/>
      <c r="Q72" s="322"/>
      <c r="R72" s="361"/>
      <c r="S72" s="291"/>
      <c r="T72" s="291"/>
      <c r="U72" s="291"/>
      <c r="V72" s="291"/>
      <c r="W72" s="291"/>
      <c r="X72" s="291"/>
      <c r="Y72" s="291"/>
      <c r="Z72" s="291"/>
      <c r="AA72" s="291"/>
      <c r="AB72" s="291"/>
      <c r="AC72" s="291"/>
      <c r="AD72" s="291"/>
      <c r="AE72" s="291"/>
      <c r="AF72" s="291"/>
      <c r="AG72" s="291"/>
      <c r="AH72" s="291"/>
      <c r="AI72" s="291"/>
      <c r="AJ72" s="291"/>
      <c r="AK72" s="291"/>
      <c r="AL72" s="291"/>
      <c r="AM72" s="291"/>
      <c r="AN72" s="291"/>
      <c r="AO72" s="291"/>
      <c r="AP72" s="291"/>
      <c r="AQ72" s="291"/>
      <c r="AR72" s="291"/>
      <c r="AS72" s="291"/>
      <c r="AT72" s="291"/>
      <c r="AU72" s="291"/>
      <c r="AV72" s="291"/>
      <c r="AW72" s="291"/>
      <c r="AX72" s="291"/>
      <c r="AY72" s="291"/>
      <c r="AZ72" s="291"/>
      <c r="BA72" s="291"/>
      <c r="BB72" s="291"/>
      <c r="BC72" s="291"/>
      <c r="BD72" s="291"/>
      <c r="BE72" s="291"/>
      <c r="BF72" s="291"/>
      <c r="BG72" s="291"/>
      <c r="BH72" s="291"/>
      <c r="BI72" s="291"/>
      <c r="BJ72" s="291"/>
      <c r="BK72" s="291"/>
      <c r="BL72" s="291"/>
      <c r="BM72" s="291"/>
      <c r="BN72" s="291"/>
      <c r="BO72" s="291"/>
      <c r="BP72" s="291"/>
      <c r="BQ72" s="291"/>
      <c r="BR72" s="291"/>
      <c r="BS72" s="291"/>
      <c r="BT72" s="291"/>
      <c r="BU72" s="291"/>
      <c r="BV72" s="291"/>
      <c r="BW72" s="291"/>
      <c r="BX72" s="291"/>
      <c r="BY72" s="291"/>
      <c r="BZ72" s="291"/>
      <c r="CA72" s="291"/>
      <c r="CB72" s="291"/>
      <c r="CC72" s="291"/>
      <c r="CD72" s="291"/>
      <c r="CE72" s="291"/>
      <c r="CF72" s="291"/>
      <c r="CG72" s="291"/>
      <c r="CH72" s="291"/>
      <c r="CI72" s="291"/>
      <c r="CJ72" s="291"/>
      <c r="CK72" s="291"/>
      <c r="CL72" s="291"/>
      <c r="CM72" s="291"/>
      <c r="CN72" s="291"/>
      <c r="CO72" s="291"/>
      <c r="CP72" s="291"/>
      <c r="CQ72" s="291"/>
      <c r="CR72" s="291"/>
      <c r="CS72" s="291"/>
      <c r="CT72" s="291"/>
      <c r="CU72" s="291"/>
      <c r="CV72" s="291"/>
      <c r="CW72" s="291"/>
      <c r="CX72" s="291"/>
      <c r="CY72" s="291"/>
      <c r="CZ72" s="291"/>
      <c r="DA72" s="291"/>
      <c r="DB72" s="291"/>
      <c r="DC72" s="291"/>
      <c r="DD72" s="291"/>
      <c r="DE72" s="291"/>
      <c r="DF72" s="291"/>
      <c r="DG72" s="291"/>
      <c r="DH72" s="291"/>
      <c r="DI72" s="291"/>
      <c r="DJ72" s="291"/>
      <c r="DK72" s="291"/>
      <c r="DL72" s="291"/>
      <c r="DM72" s="291"/>
      <c r="DN72" s="291"/>
      <c r="DO72" s="291"/>
      <c r="DP72" s="291"/>
      <c r="DQ72" s="291"/>
      <c r="DR72" s="291"/>
      <c r="DS72" s="291"/>
      <c r="DT72" s="291"/>
      <c r="DU72" s="291"/>
      <c r="DV72" s="291"/>
      <c r="DW72" s="291"/>
      <c r="DX72" s="291"/>
      <c r="DY72" s="291"/>
      <c r="DZ72" s="291"/>
    </row>
    <row r="73" spans="1:130" ht="13.2" customHeight="1">
      <c r="A73" s="292"/>
      <c r="B73" s="318" t="s">
        <v>1</v>
      </c>
      <c r="C73" s="561" t="s">
        <v>128</v>
      </c>
      <c r="D73" s="296"/>
      <c r="E73" s="292"/>
      <c r="F73" s="333"/>
      <c r="G73" s="333"/>
      <c r="H73" s="334"/>
      <c r="I73" s="264"/>
      <c r="J73" s="264"/>
      <c r="K73" s="457"/>
      <c r="L73" s="292"/>
      <c r="M73" s="322"/>
      <c r="N73" s="322"/>
      <c r="O73" s="169"/>
      <c r="P73" s="322"/>
      <c r="Q73" s="322"/>
      <c r="R73" s="361"/>
      <c r="S73" s="291"/>
      <c r="T73" s="291"/>
      <c r="U73" s="291"/>
      <c r="V73" s="291"/>
      <c r="W73" s="291"/>
      <c r="X73" s="291"/>
      <c r="Y73" s="291"/>
      <c r="Z73" s="291"/>
      <c r="AA73" s="291"/>
      <c r="AB73" s="291"/>
      <c r="AC73" s="291"/>
      <c r="AD73" s="291"/>
      <c r="AE73" s="291"/>
      <c r="AF73" s="291"/>
      <c r="AG73" s="291"/>
      <c r="AH73" s="291"/>
      <c r="AI73" s="291"/>
      <c r="AJ73" s="291"/>
      <c r="AK73" s="291"/>
      <c r="AL73" s="291"/>
      <c r="AM73" s="291"/>
      <c r="AN73" s="291"/>
      <c r="AO73" s="291"/>
      <c r="AP73" s="291"/>
      <c r="AQ73" s="291"/>
      <c r="AR73" s="291"/>
      <c r="AS73" s="291"/>
      <c r="AT73" s="291"/>
      <c r="AU73" s="291"/>
      <c r="AV73" s="291"/>
      <c r="AW73" s="291"/>
      <c r="AX73" s="291"/>
      <c r="AY73" s="291"/>
      <c r="AZ73" s="291"/>
      <c r="BA73" s="291"/>
      <c r="BB73" s="291"/>
      <c r="BC73" s="291"/>
      <c r="BD73" s="291"/>
      <c r="BE73" s="291"/>
      <c r="BF73" s="291"/>
      <c r="BG73" s="291"/>
      <c r="BH73" s="291"/>
      <c r="BI73" s="291"/>
      <c r="BJ73" s="291"/>
      <c r="BK73" s="291"/>
      <c r="BL73" s="291"/>
      <c r="BM73" s="291"/>
      <c r="BN73" s="291"/>
      <c r="BO73" s="291"/>
      <c r="BP73" s="291"/>
      <c r="BQ73" s="291"/>
      <c r="BR73" s="291"/>
      <c r="BS73" s="291"/>
      <c r="BT73" s="291"/>
      <c r="BU73" s="291"/>
      <c r="BV73" s="291"/>
      <c r="BW73" s="291"/>
      <c r="BX73" s="291"/>
      <c r="BY73" s="291"/>
      <c r="BZ73" s="291"/>
      <c r="CA73" s="291"/>
      <c r="CB73" s="291"/>
      <c r="CC73" s="291"/>
      <c r="CD73" s="291"/>
      <c r="CE73" s="291"/>
      <c r="CF73" s="291"/>
      <c r="CG73" s="291"/>
      <c r="CH73" s="291"/>
      <c r="CI73" s="291"/>
      <c r="CJ73" s="291"/>
      <c r="CK73" s="291"/>
      <c r="CL73" s="291"/>
      <c r="CM73" s="291"/>
      <c r="CN73" s="291"/>
      <c r="CO73" s="291"/>
      <c r="CP73" s="291"/>
      <c r="CQ73" s="291"/>
      <c r="CR73" s="291"/>
      <c r="CS73" s="291"/>
      <c r="CT73" s="291"/>
      <c r="CU73" s="291"/>
      <c r="CV73" s="291"/>
      <c r="CW73" s="291"/>
      <c r="CX73" s="291"/>
      <c r="CY73" s="291"/>
      <c r="CZ73" s="291"/>
      <c r="DA73" s="291"/>
      <c r="DB73" s="291"/>
      <c r="DC73" s="291"/>
      <c r="DD73" s="291"/>
      <c r="DE73" s="291"/>
      <c r="DF73" s="291"/>
      <c r="DG73" s="291"/>
      <c r="DH73" s="291"/>
      <c r="DI73" s="291"/>
      <c r="DJ73" s="291"/>
      <c r="DK73" s="291"/>
      <c r="DL73" s="291"/>
      <c r="DM73" s="291"/>
      <c r="DN73" s="291"/>
      <c r="DO73" s="291"/>
      <c r="DP73" s="291"/>
      <c r="DQ73" s="291"/>
      <c r="DR73" s="291"/>
      <c r="DS73" s="291"/>
      <c r="DT73" s="291"/>
      <c r="DU73" s="291"/>
      <c r="DV73" s="291"/>
      <c r="DW73" s="291"/>
      <c r="DX73" s="291"/>
      <c r="DY73" s="291"/>
      <c r="DZ73" s="291"/>
    </row>
    <row r="74" spans="1:130" ht="13.2" customHeight="1">
      <c r="A74" s="292"/>
      <c r="B74" s="318" t="s">
        <v>1</v>
      </c>
      <c r="C74" s="561" t="s">
        <v>196</v>
      </c>
      <c r="D74" s="296"/>
      <c r="E74" s="292"/>
      <c r="F74" s="333"/>
      <c r="G74" s="333"/>
      <c r="H74" s="334"/>
      <c r="I74" s="264"/>
      <c r="J74" s="264"/>
      <c r="K74" s="457"/>
      <c r="L74" s="292"/>
      <c r="M74" s="322"/>
      <c r="N74" s="322"/>
      <c r="O74" s="169"/>
      <c r="P74" s="322"/>
      <c r="Q74" s="322"/>
      <c r="R74" s="361"/>
      <c r="S74" s="291"/>
      <c r="T74" s="291"/>
      <c r="U74" s="291"/>
      <c r="V74" s="291"/>
      <c r="W74" s="291"/>
      <c r="X74" s="291"/>
      <c r="Y74" s="291"/>
      <c r="Z74" s="291"/>
      <c r="AA74" s="291"/>
      <c r="AB74" s="291"/>
      <c r="AC74" s="291"/>
      <c r="AD74" s="291"/>
      <c r="AE74" s="291"/>
      <c r="AF74" s="291"/>
      <c r="AG74" s="291"/>
      <c r="AH74" s="291"/>
      <c r="AI74" s="291"/>
      <c r="AJ74" s="291"/>
      <c r="AK74" s="291"/>
      <c r="AL74" s="291"/>
      <c r="AM74" s="291"/>
      <c r="AN74" s="291"/>
      <c r="AO74" s="291"/>
      <c r="AP74" s="291"/>
      <c r="AQ74" s="291"/>
      <c r="AR74" s="291"/>
      <c r="AS74" s="291"/>
      <c r="AT74" s="291"/>
      <c r="AU74" s="291"/>
      <c r="AV74" s="291"/>
      <c r="AW74" s="291"/>
      <c r="AX74" s="291"/>
      <c r="AY74" s="291"/>
      <c r="AZ74" s="291"/>
      <c r="BA74" s="291"/>
      <c r="BB74" s="291"/>
      <c r="BC74" s="291"/>
      <c r="BD74" s="291"/>
      <c r="BE74" s="291"/>
      <c r="BF74" s="291"/>
      <c r="BG74" s="291"/>
      <c r="BH74" s="291"/>
      <c r="BI74" s="291"/>
      <c r="BJ74" s="291"/>
      <c r="BK74" s="291"/>
      <c r="BL74" s="291"/>
      <c r="BM74" s="291"/>
      <c r="BN74" s="291"/>
      <c r="BO74" s="291"/>
      <c r="BP74" s="291"/>
      <c r="BQ74" s="291"/>
      <c r="BR74" s="291"/>
      <c r="BS74" s="291"/>
      <c r="BT74" s="291"/>
      <c r="BU74" s="291"/>
      <c r="BV74" s="291"/>
      <c r="BW74" s="291"/>
      <c r="BX74" s="291"/>
      <c r="BY74" s="291"/>
      <c r="BZ74" s="291"/>
      <c r="CA74" s="291"/>
      <c r="CB74" s="291"/>
      <c r="CC74" s="291"/>
      <c r="CD74" s="291"/>
      <c r="CE74" s="291"/>
      <c r="CF74" s="291"/>
      <c r="CG74" s="291"/>
      <c r="CH74" s="291"/>
      <c r="CI74" s="291"/>
      <c r="CJ74" s="291"/>
      <c r="CK74" s="291"/>
      <c r="CL74" s="291"/>
      <c r="CM74" s="291"/>
      <c r="CN74" s="291"/>
      <c r="CO74" s="291"/>
      <c r="CP74" s="291"/>
      <c r="CQ74" s="291"/>
      <c r="CR74" s="291"/>
      <c r="CS74" s="291"/>
      <c r="CT74" s="291"/>
      <c r="CU74" s="291"/>
      <c r="CV74" s="291"/>
      <c r="CW74" s="291"/>
      <c r="CX74" s="291"/>
      <c r="CY74" s="291"/>
      <c r="CZ74" s="291"/>
      <c r="DA74" s="291"/>
      <c r="DB74" s="291"/>
      <c r="DC74" s="291"/>
      <c r="DD74" s="291"/>
      <c r="DE74" s="291"/>
      <c r="DF74" s="291"/>
      <c r="DG74" s="291"/>
      <c r="DH74" s="291"/>
      <c r="DI74" s="291"/>
      <c r="DJ74" s="291"/>
      <c r="DK74" s="291"/>
      <c r="DL74" s="291"/>
      <c r="DM74" s="291"/>
      <c r="DN74" s="291"/>
      <c r="DO74" s="291"/>
      <c r="DP74" s="291"/>
      <c r="DQ74" s="291"/>
      <c r="DR74" s="291"/>
      <c r="DS74" s="291"/>
      <c r="DT74" s="291"/>
      <c r="DU74" s="291"/>
      <c r="DV74" s="291"/>
      <c r="DW74" s="291"/>
      <c r="DX74" s="291"/>
      <c r="DY74" s="291"/>
      <c r="DZ74" s="291"/>
    </row>
    <row r="75" spans="1:130" ht="13.2" customHeight="1">
      <c r="A75" s="292"/>
      <c r="B75" s="318" t="s">
        <v>1</v>
      </c>
      <c r="C75" s="561" t="s">
        <v>178</v>
      </c>
      <c r="D75" s="296"/>
      <c r="E75" s="292"/>
      <c r="F75" s="333"/>
      <c r="G75" s="333"/>
      <c r="H75" s="334"/>
      <c r="I75" s="264"/>
      <c r="J75" s="264"/>
      <c r="K75" s="457"/>
      <c r="L75" s="292"/>
      <c r="M75" s="322"/>
      <c r="N75" s="322"/>
      <c r="O75" s="169"/>
      <c r="P75" s="322"/>
      <c r="Q75" s="322"/>
      <c r="R75" s="361"/>
      <c r="S75" s="291"/>
      <c r="T75" s="291"/>
      <c r="U75" s="291"/>
      <c r="V75" s="291"/>
      <c r="W75" s="291"/>
      <c r="X75" s="291"/>
      <c r="Y75" s="291"/>
      <c r="Z75" s="291"/>
      <c r="AA75" s="291"/>
      <c r="AB75" s="291"/>
      <c r="AC75" s="291"/>
      <c r="AD75" s="291"/>
      <c r="AE75" s="291"/>
      <c r="AF75" s="291"/>
      <c r="AG75" s="291"/>
      <c r="AH75" s="291"/>
      <c r="AI75" s="291"/>
      <c r="AJ75" s="291"/>
      <c r="AK75" s="291"/>
      <c r="AL75" s="291"/>
      <c r="AM75" s="291"/>
      <c r="AN75" s="291"/>
      <c r="AO75" s="291"/>
      <c r="AP75" s="291"/>
      <c r="AQ75" s="291"/>
      <c r="AR75" s="291"/>
      <c r="AS75" s="291"/>
      <c r="AT75" s="291"/>
      <c r="AU75" s="291"/>
      <c r="AV75" s="291"/>
      <c r="AW75" s="291"/>
      <c r="AX75" s="291"/>
      <c r="AY75" s="291"/>
      <c r="AZ75" s="291"/>
      <c r="BA75" s="291"/>
      <c r="BB75" s="291"/>
      <c r="BC75" s="291"/>
      <c r="BD75" s="291"/>
      <c r="BE75" s="291"/>
      <c r="BF75" s="291"/>
      <c r="BG75" s="291"/>
      <c r="BH75" s="291"/>
      <c r="BI75" s="291"/>
      <c r="BJ75" s="291"/>
      <c r="BK75" s="291"/>
      <c r="BL75" s="291"/>
      <c r="BM75" s="291"/>
      <c r="BN75" s="291"/>
      <c r="BO75" s="291"/>
      <c r="BP75" s="291"/>
      <c r="BQ75" s="291"/>
      <c r="BR75" s="291"/>
      <c r="BS75" s="291"/>
      <c r="BT75" s="291"/>
      <c r="BU75" s="291"/>
      <c r="BV75" s="291"/>
      <c r="BW75" s="291"/>
      <c r="BX75" s="291"/>
      <c r="BY75" s="291"/>
      <c r="BZ75" s="291"/>
      <c r="CA75" s="291"/>
      <c r="CB75" s="291"/>
      <c r="CC75" s="291"/>
      <c r="CD75" s="291"/>
      <c r="CE75" s="291"/>
      <c r="CF75" s="291"/>
      <c r="CG75" s="291"/>
      <c r="CH75" s="291"/>
      <c r="CI75" s="291"/>
      <c r="CJ75" s="291"/>
      <c r="CK75" s="291"/>
      <c r="CL75" s="291"/>
      <c r="CM75" s="291"/>
      <c r="CN75" s="291"/>
      <c r="CO75" s="291"/>
      <c r="CP75" s="291"/>
      <c r="CQ75" s="291"/>
      <c r="CR75" s="291"/>
      <c r="CS75" s="291"/>
      <c r="CT75" s="291"/>
      <c r="CU75" s="291"/>
      <c r="CV75" s="291"/>
      <c r="CW75" s="291"/>
      <c r="CX75" s="291"/>
      <c r="CY75" s="291"/>
      <c r="CZ75" s="291"/>
      <c r="DA75" s="291"/>
      <c r="DB75" s="291"/>
      <c r="DC75" s="291"/>
      <c r="DD75" s="291"/>
      <c r="DE75" s="291"/>
      <c r="DF75" s="291"/>
      <c r="DG75" s="291"/>
      <c r="DH75" s="291"/>
      <c r="DI75" s="291"/>
      <c r="DJ75" s="291"/>
      <c r="DK75" s="291"/>
      <c r="DL75" s="291"/>
      <c r="DM75" s="291"/>
      <c r="DN75" s="291"/>
      <c r="DO75" s="291"/>
      <c r="DP75" s="291"/>
      <c r="DQ75" s="291"/>
      <c r="DR75" s="291"/>
      <c r="DS75" s="291"/>
      <c r="DT75" s="291"/>
      <c r="DU75" s="291"/>
      <c r="DV75" s="291"/>
      <c r="DW75" s="291"/>
      <c r="DX75" s="291"/>
      <c r="DY75" s="291"/>
      <c r="DZ75" s="291"/>
    </row>
    <row r="76" spans="1:130" ht="13.2" customHeight="1">
      <c r="A76" s="292"/>
      <c r="B76" s="318" t="s">
        <v>1</v>
      </c>
      <c r="C76" s="561" t="s">
        <v>315</v>
      </c>
      <c r="D76" s="296"/>
      <c r="E76" s="292"/>
      <c r="F76" s="333"/>
      <c r="G76" s="333"/>
      <c r="H76" s="334"/>
      <c r="I76" s="264"/>
      <c r="J76" s="264"/>
      <c r="K76" s="457"/>
      <c r="L76" s="292"/>
      <c r="M76" s="322"/>
      <c r="N76" s="322"/>
      <c r="O76" s="169"/>
      <c r="P76" s="322"/>
      <c r="Q76" s="322"/>
      <c r="R76" s="361"/>
      <c r="S76" s="291"/>
      <c r="T76" s="291"/>
      <c r="U76" s="291"/>
      <c r="V76" s="291"/>
      <c r="W76" s="291"/>
      <c r="X76" s="291"/>
      <c r="Y76" s="291"/>
      <c r="Z76" s="291"/>
      <c r="AA76" s="291"/>
      <c r="AB76" s="291"/>
      <c r="AC76" s="291"/>
      <c r="AD76" s="291"/>
      <c r="AE76" s="291"/>
      <c r="AF76" s="291"/>
      <c r="AG76" s="291"/>
      <c r="AH76" s="291"/>
      <c r="AI76" s="291"/>
      <c r="AJ76" s="291"/>
      <c r="AK76" s="291"/>
      <c r="AL76" s="291"/>
      <c r="AM76" s="291"/>
      <c r="AN76" s="291"/>
      <c r="AO76" s="291"/>
      <c r="AP76" s="291"/>
      <c r="AQ76" s="291"/>
      <c r="AR76" s="291"/>
      <c r="AS76" s="291"/>
      <c r="AT76" s="291"/>
      <c r="AU76" s="291"/>
      <c r="AV76" s="291"/>
      <c r="AW76" s="291"/>
      <c r="AX76" s="291"/>
      <c r="AY76" s="291"/>
      <c r="AZ76" s="291"/>
      <c r="BA76" s="291"/>
      <c r="BB76" s="291"/>
      <c r="BC76" s="291"/>
      <c r="BD76" s="291"/>
      <c r="BE76" s="291"/>
      <c r="BF76" s="291"/>
      <c r="BG76" s="291"/>
      <c r="BH76" s="291"/>
      <c r="BI76" s="291"/>
      <c r="BJ76" s="291"/>
      <c r="BK76" s="291"/>
      <c r="BL76" s="291"/>
      <c r="BM76" s="291"/>
      <c r="BN76" s="291"/>
      <c r="BO76" s="291"/>
      <c r="BP76" s="291"/>
      <c r="BQ76" s="291"/>
      <c r="BR76" s="291"/>
      <c r="BS76" s="291"/>
      <c r="BT76" s="291"/>
      <c r="BU76" s="291"/>
      <c r="BV76" s="291"/>
      <c r="BW76" s="291"/>
      <c r="BX76" s="291"/>
      <c r="BY76" s="291"/>
      <c r="BZ76" s="291"/>
      <c r="CA76" s="291"/>
      <c r="CB76" s="291"/>
      <c r="CC76" s="291"/>
      <c r="CD76" s="291"/>
      <c r="CE76" s="291"/>
      <c r="CF76" s="291"/>
      <c r="CG76" s="291"/>
      <c r="CH76" s="291"/>
      <c r="CI76" s="291"/>
      <c r="CJ76" s="291"/>
      <c r="CK76" s="291"/>
      <c r="CL76" s="291"/>
      <c r="CM76" s="291"/>
      <c r="CN76" s="291"/>
      <c r="CO76" s="291"/>
      <c r="CP76" s="291"/>
      <c r="CQ76" s="291"/>
      <c r="CR76" s="291"/>
      <c r="CS76" s="291"/>
      <c r="CT76" s="291"/>
      <c r="CU76" s="291"/>
      <c r="CV76" s="291"/>
      <c r="CW76" s="291"/>
      <c r="CX76" s="291"/>
      <c r="CY76" s="291"/>
      <c r="CZ76" s="291"/>
      <c r="DA76" s="291"/>
      <c r="DB76" s="291"/>
      <c r="DC76" s="291"/>
      <c r="DD76" s="291"/>
      <c r="DE76" s="291"/>
      <c r="DF76" s="291"/>
      <c r="DG76" s="291"/>
      <c r="DH76" s="291"/>
      <c r="DI76" s="291"/>
      <c r="DJ76" s="291"/>
      <c r="DK76" s="291"/>
      <c r="DL76" s="291"/>
      <c r="DM76" s="291"/>
      <c r="DN76" s="291"/>
      <c r="DO76" s="291"/>
      <c r="DP76" s="291"/>
      <c r="DQ76" s="291"/>
      <c r="DR76" s="291"/>
      <c r="DS76" s="291"/>
      <c r="DT76" s="291"/>
      <c r="DU76" s="291"/>
      <c r="DV76" s="291"/>
      <c r="DW76" s="291"/>
      <c r="DX76" s="291"/>
      <c r="DY76" s="291"/>
      <c r="DZ76" s="291"/>
    </row>
    <row r="77" spans="1:130" ht="13.2" customHeight="1">
      <c r="A77" s="292"/>
      <c r="B77" s="318" t="s">
        <v>1</v>
      </c>
      <c r="C77" s="561" t="s">
        <v>316</v>
      </c>
      <c r="D77" s="296"/>
      <c r="E77" s="292"/>
      <c r="F77" s="333"/>
      <c r="G77" s="333"/>
      <c r="H77" s="334"/>
      <c r="I77" s="264"/>
      <c r="J77" s="264"/>
      <c r="K77" s="457"/>
      <c r="L77" s="292"/>
      <c r="M77" s="322"/>
      <c r="N77" s="322"/>
      <c r="O77" s="169"/>
      <c r="P77" s="322"/>
      <c r="Q77" s="322"/>
      <c r="R77" s="361"/>
      <c r="S77" s="291"/>
      <c r="T77" s="291"/>
      <c r="U77" s="291"/>
      <c r="V77" s="291"/>
      <c r="W77" s="291"/>
      <c r="X77" s="291"/>
      <c r="Y77" s="291"/>
      <c r="Z77" s="291"/>
      <c r="AA77" s="291"/>
      <c r="AB77" s="291"/>
      <c r="AC77" s="291"/>
      <c r="AD77" s="291"/>
      <c r="AE77" s="291"/>
      <c r="AF77" s="291"/>
      <c r="AG77" s="291"/>
      <c r="AH77" s="291"/>
      <c r="AI77" s="291"/>
      <c r="AJ77" s="291"/>
      <c r="AK77" s="291"/>
      <c r="AL77" s="291"/>
      <c r="AM77" s="291"/>
      <c r="AN77" s="291"/>
      <c r="AO77" s="291"/>
      <c r="AP77" s="291"/>
      <c r="AQ77" s="291"/>
      <c r="AR77" s="291"/>
      <c r="AS77" s="291"/>
      <c r="AT77" s="291"/>
      <c r="AU77" s="291"/>
      <c r="AV77" s="291"/>
      <c r="AW77" s="291"/>
      <c r="AX77" s="291"/>
      <c r="AY77" s="291"/>
      <c r="AZ77" s="291"/>
      <c r="BA77" s="291"/>
      <c r="BB77" s="291"/>
      <c r="BC77" s="291"/>
      <c r="BD77" s="291"/>
      <c r="BE77" s="291"/>
      <c r="BF77" s="291"/>
      <c r="BG77" s="291"/>
      <c r="BH77" s="291"/>
      <c r="BI77" s="291"/>
      <c r="BJ77" s="291"/>
      <c r="BK77" s="291"/>
      <c r="BL77" s="291"/>
      <c r="BM77" s="291"/>
      <c r="BN77" s="291"/>
      <c r="BO77" s="291"/>
      <c r="BP77" s="291"/>
      <c r="BQ77" s="291"/>
      <c r="BR77" s="291"/>
      <c r="BS77" s="291"/>
      <c r="BT77" s="291"/>
      <c r="BU77" s="291"/>
      <c r="BV77" s="291"/>
      <c r="BW77" s="291"/>
      <c r="BX77" s="291"/>
      <c r="BY77" s="291"/>
      <c r="BZ77" s="291"/>
      <c r="CA77" s="291"/>
      <c r="CB77" s="291"/>
      <c r="CC77" s="291"/>
      <c r="CD77" s="291"/>
      <c r="CE77" s="291"/>
      <c r="CF77" s="291"/>
      <c r="CG77" s="291"/>
      <c r="CH77" s="291"/>
      <c r="CI77" s="291"/>
      <c r="CJ77" s="291"/>
      <c r="CK77" s="291"/>
      <c r="CL77" s="291"/>
      <c r="CM77" s="291"/>
      <c r="CN77" s="291"/>
      <c r="CO77" s="291"/>
      <c r="CP77" s="291"/>
      <c r="CQ77" s="291"/>
      <c r="CR77" s="291"/>
      <c r="CS77" s="291"/>
      <c r="CT77" s="291"/>
      <c r="CU77" s="291"/>
      <c r="CV77" s="291"/>
      <c r="CW77" s="291"/>
      <c r="CX77" s="291"/>
      <c r="CY77" s="291"/>
      <c r="CZ77" s="291"/>
      <c r="DA77" s="291"/>
      <c r="DB77" s="291"/>
      <c r="DC77" s="291"/>
      <c r="DD77" s="291"/>
      <c r="DE77" s="291"/>
      <c r="DF77" s="291"/>
      <c r="DG77" s="291"/>
      <c r="DH77" s="291"/>
      <c r="DI77" s="291"/>
      <c r="DJ77" s="291"/>
      <c r="DK77" s="291"/>
      <c r="DL77" s="291"/>
      <c r="DM77" s="291"/>
      <c r="DN77" s="291"/>
      <c r="DO77" s="291"/>
      <c r="DP77" s="291"/>
      <c r="DQ77" s="291"/>
      <c r="DR77" s="291"/>
      <c r="DS77" s="291"/>
      <c r="DT77" s="291"/>
      <c r="DU77" s="291"/>
      <c r="DV77" s="291"/>
      <c r="DW77" s="291"/>
      <c r="DX77" s="291"/>
      <c r="DY77" s="291"/>
      <c r="DZ77" s="291"/>
    </row>
    <row r="78" spans="1:130" ht="13.2" customHeight="1">
      <c r="A78" s="562">
        <v>13</v>
      </c>
      <c r="B78" s="316" t="s">
        <v>100</v>
      </c>
      <c r="C78" s="561"/>
      <c r="D78" s="358"/>
      <c r="E78" s="430" t="s">
        <v>184</v>
      </c>
      <c r="F78" s="332">
        <v>0</v>
      </c>
      <c r="G78" s="332">
        <v>0</v>
      </c>
      <c r="H78" s="332">
        <v>0</v>
      </c>
      <c r="I78" s="293">
        <f>9+18+4+4+2+4+4+2+12+12+2+9+9</f>
        <v>91</v>
      </c>
      <c r="J78" s="293">
        <v>0</v>
      </c>
      <c r="K78" s="457">
        <f>SUM(F78:J78)</f>
        <v>91</v>
      </c>
      <c r="L78" s="292" t="s">
        <v>17</v>
      </c>
      <c r="M78" s="322"/>
      <c r="N78" s="322"/>
      <c r="O78" s="169"/>
      <c r="P78" s="322">
        <f t="shared" si="2"/>
        <v>0</v>
      </c>
      <c r="Q78" s="322">
        <f t="shared" si="3"/>
        <v>0</v>
      </c>
      <c r="R78" s="361">
        <f>+K78*O78</f>
        <v>0</v>
      </c>
      <c r="S78" s="291"/>
      <c r="T78" s="291"/>
      <c r="U78" s="291"/>
      <c r="V78" s="291"/>
      <c r="W78" s="291"/>
      <c r="X78" s="291"/>
      <c r="Y78" s="291"/>
      <c r="Z78" s="291"/>
      <c r="AA78" s="291"/>
      <c r="AB78" s="291"/>
      <c r="AC78" s="291"/>
      <c r="AD78" s="291"/>
      <c r="AE78" s="291"/>
      <c r="AF78" s="291"/>
      <c r="AG78" s="291"/>
      <c r="AH78" s="291"/>
      <c r="AI78" s="291"/>
      <c r="AJ78" s="291"/>
      <c r="AK78" s="291"/>
      <c r="AL78" s="291"/>
      <c r="AM78" s="291"/>
      <c r="AN78" s="291"/>
      <c r="AO78" s="291"/>
      <c r="AP78" s="291"/>
      <c r="AQ78" s="291"/>
      <c r="AR78" s="291"/>
      <c r="AS78" s="291"/>
      <c r="AT78" s="291"/>
      <c r="AU78" s="291"/>
      <c r="AV78" s="291"/>
      <c r="AW78" s="291"/>
      <c r="AX78" s="291"/>
      <c r="AY78" s="291"/>
      <c r="AZ78" s="291"/>
      <c r="BA78" s="291"/>
      <c r="BB78" s="291"/>
      <c r="BC78" s="291"/>
      <c r="BD78" s="291"/>
      <c r="BE78" s="291"/>
      <c r="BF78" s="291"/>
      <c r="BG78" s="291"/>
      <c r="BH78" s="291"/>
      <c r="BI78" s="291"/>
      <c r="BJ78" s="291"/>
      <c r="BK78" s="291"/>
      <c r="BL78" s="291"/>
      <c r="BM78" s="291"/>
      <c r="BN78" s="291"/>
      <c r="BO78" s="291"/>
      <c r="BP78" s="291"/>
      <c r="BQ78" s="291"/>
      <c r="BR78" s="291"/>
      <c r="BS78" s="291"/>
      <c r="BT78" s="291"/>
      <c r="BU78" s="291"/>
      <c r="BV78" s="291"/>
      <c r="BW78" s="291"/>
      <c r="BX78" s="291"/>
      <c r="BY78" s="291"/>
      <c r="BZ78" s="291"/>
      <c r="CA78" s="291"/>
      <c r="CB78" s="291"/>
      <c r="CC78" s="291"/>
      <c r="CD78" s="291"/>
      <c r="CE78" s="291"/>
      <c r="CF78" s="291"/>
      <c r="CG78" s="291"/>
      <c r="CH78" s="291"/>
      <c r="CI78" s="291"/>
      <c r="CJ78" s="291"/>
      <c r="CK78" s="291"/>
      <c r="CL78" s="291"/>
      <c r="CM78" s="291"/>
      <c r="CN78" s="291"/>
      <c r="CO78" s="291"/>
      <c r="CP78" s="291"/>
      <c r="CQ78" s="291"/>
      <c r="CR78" s="291"/>
      <c r="CS78" s="291"/>
      <c r="CT78" s="291"/>
      <c r="CU78" s="291"/>
      <c r="CV78" s="291"/>
      <c r="CW78" s="291"/>
      <c r="CX78" s="291"/>
      <c r="CY78" s="291"/>
      <c r="CZ78" s="291"/>
      <c r="DA78" s="291"/>
      <c r="DB78" s="291"/>
      <c r="DC78" s="291"/>
      <c r="DD78" s="291"/>
      <c r="DE78" s="291"/>
      <c r="DF78" s="291"/>
      <c r="DG78" s="291"/>
      <c r="DH78" s="291"/>
      <c r="DI78" s="291"/>
      <c r="DJ78" s="291"/>
      <c r="DK78" s="291"/>
      <c r="DL78" s="291"/>
      <c r="DM78" s="291"/>
      <c r="DN78" s="291"/>
      <c r="DO78" s="291"/>
      <c r="DP78" s="291"/>
      <c r="DQ78" s="291"/>
      <c r="DR78" s="291"/>
      <c r="DS78" s="291"/>
      <c r="DT78" s="291"/>
      <c r="DU78" s="291"/>
      <c r="DV78" s="291"/>
      <c r="DW78" s="291"/>
      <c r="DX78" s="291"/>
      <c r="DY78" s="291"/>
      <c r="DZ78" s="291"/>
    </row>
    <row r="79" spans="1:130" ht="13.2" customHeight="1">
      <c r="A79" s="292"/>
      <c r="B79" s="318" t="s">
        <v>1</v>
      </c>
      <c r="C79" s="561" t="s">
        <v>549</v>
      </c>
      <c r="D79" s="358"/>
      <c r="E79" s="292"/>
      <c r="F79" s="333"/>
      <c r="G79" s="333"/>
      <c r="H79" s="334"/>
      <c r="I79" s="264"/>
      <c r="J79" s="264"/>
      <c r="K79" s="457"/>
      <c r="L79" s="292"/>
      <c r="M79" s="322"/>
      <c r="N79" s="322"/>
      <c r="O79" s="169"/>
      <c r="P79" s="322"/>
      <c r="Q79" s="322"/>
      <c r="R79" s="361"/>
      <c r="S79" s="291"/>
      <c r="T79" s="291"/>
      <c r="U79" s="291"/>
      <c r="V79" s="291"/>
      <c r="W79" s="291"/>
      <c r="X79" s="291"/>
      <c r="Y79" s="291"/>
      <c r="Z79" s="291"/>
      <c r="AA79" s="291"/>
      <c r="AB79" s="291"/>
      <c r="AC79" s="291"/>
      <c r="AD79" s="291"/>
      <c r="AE79" s="291"/>
      <c r="AF79" s="291"/>
      <c r="AG79" s="291"/>
      <c r="AH79" s="291"/>
      <c r="AI79" s="291"/>
      <c r="AJ79" s="291"/>
      <c r="AK79" s="291"/>
      <c r="AL79" s="291"/>
      <c r="AM79" s="291"/>
      <c r="AN79" s="291"/>
      <c r="AO79" s="291"/>
      <c r="AP79" s="291"/>
      <c r="AQ79" s="291"/>
      <c r="AR79" s="291"/>
      <c r="AS79" s="291"/>
      <c r="AT79" s="291"/>
      <c r="AU79" s="291"/>
      <c r="AV79" s="291"/>
      <c r="AW79" s="291"/>
      <c r="AX79" s="291"/>
      <c r="AY79" s="291"/>
      <c r="AZ79" s="291"/>
      <c r="BA79" s="291"/>
      <c r="BB79" s="291"/>
      <c r="BC79" s="291"/>
      <c r="BD79" s="291"/>
      <c r="BE79" s="291"/>
      <c r="BF79" s="291"/>
      <c r="BG79" s="291"/>
      <c r="BH79" s="291"/>
      <c r="BI79" s="291"/>
      <c r="BJ79" s="291"/>
      <c r="BK79" s="291"/>
      <c r="BL79" s="291"/>
      <c r="BM79" s="291"/>
      <c r="BN79" s="291"/>
      <c r="BO79" s="291"/>
      <c r="BP79" s="291"/>
      <c r="BQ79" s="291"/>
      <c r="BR79" s="291"/>
      <c r="BS79" s="291"/>
      <c r="BT79" s="291"/>
      <c r="BU79" s="291"/>
      <c r="BV79" s="291"/>
      <c r="BW79" s="291"/>
      <c r="BX79" s="291"/>
      <c r="BY79" s="291"/>
      <c r="BZ79" s="291"/>
      <c r="CA79" s="291"/>
      <c r="CB79" s="291"/>
      <c r="CC79" s="291"/>
      <c r="CD79" s="291"/>
      <c r="CE79" s="291"/>
      <c r="CF79" s="291"/>
      <c r="CG79" s="291"/>
      <c r="CH79" s="291"/>
      <c r="CI79" s="291"/>
      <c r="CJ79" s="291"/>
      <c r="CK79" s="291"/>
      <c r="CL79" s="291"/>
      <c r="CM79" s="291"/>
      <c r="CN79" s="291"/>
      <c r="CO79" s="291"/>
      <c r="CP79" s="291"/>
      <c r="CQ79" s="291"/>
      <c r="CR79" s="291"/>
      <c r="CS79" s="291"/>
      <c r="CT79" s="291"/>
      <c r="CU79" s="291"/>
      <c r="CV79" s="291"/>
      <c r="CW79" s="291"/>
      <c r="CX79" s="291"/>
      <c r="CY79" s="291"/>
      <c r="CZ79" s="291"/>
      <c r="DA79" s="291"/>
      <c r="DB79" s="291"/>
      <c r="DC79" s="291"/>
      <c r="DD79" s="291"/>
      <c r="DE79" s="291"/>
      <c r="DF79" s="291"/>
      <c r="DG79" s="291"/>
      <c r="DH79" s="291"/>
      <c r="DI79" s="291"/>
      <c r="DJ79" s="291"/>
      <c r="DK79" s="291"/>
      <c r="DL79" s="291"/>
      <c r="DM79" s="291"/>
      <c r="DN79" s="291"/>
      <c r="DO79" s="291"/>
      <c r="DP79" s="291"/>
      <c r="DQ79" s="291"/>
      <c r="DR79" s="291"/>
      <c r="DS79" s="291"/>
      <c r="DT79" s="291"/>
      <c r="DU79" s="291"/>
      <c r="DV79" s="291"/>
      <c r="DW79" s="291"/>
      <c r="DX79" s="291"/>
      <c r="DY79" s="291"/>
      <c r="DZ79" s="291"/>
    </row>
    <row r="80" spans="1:130" ht="13.2" customHeight="1">
      <c r="A80" s="292"/>
      <c r="B80" s="318" t="s">
        <v>1</v>
      </c>
      <c r="C80" s="561" t="s">
        <v>298</v>
      </c>
      <c r="D80" s="358"/>
      <c r="E80" s="292"/>
      <c r="F80" s="333"/>
      <c r="G80" s="333"/>
      <c r="H80" s="334"/>
      <c r="I80" s="264"/>
      <c r="J80" s="264"/>
      <c r="K80" s="457"/>
      <c r="L80" s="292"/>
      <c r="M80" s="322"/>
      <c r="N80" s="322"/>
      <c r="O80" s="169"/>
      <c r="P80" s="322"/>
      <c r="Q80" s="322"/>
      <c r="R80" s="361"/>
      <c r="S80" s="291"/>
      <c r="T80" s="291"/>
      <c r="U80" s="291"/>
      <c r="V80" s="291"/>
      <c r="W80" s="291"/>
      <c r="X80" s="291"/>
      <c r="Y80" s="291"/>
      <c r="Z80" s="291"/>
      <c r="AA80" s="291"/>
      <c r="AB80" s="291"/>
      <c r="AC80" s="291"/>
      <c r="AD80" s="291"/>
      <c r="AE80" s="291"/>
      <c r="AF80" s="291"/>
      <c r="AG80" s="291"/>
      <c r="AH80" s="291"/>
      <c r="AI80" s="291"/>
      <c r="AJ80" s="291"/>
      <c r="AK80" s="291"/>
      <c r="AL80" s="291"/>
      <c r="AM80" s="291"/>
      <c r="AN80" s="291"/>
      <c r="AO80" s="291"/>
      <c r="AP80" s="291"/>
      <c r="AQ80" s="291"/>
      <c r="AR80" s="291"/>
      <c r="AS80" s="291"/>
      <c r="AT80" s="291"/>
      <c r="AU80" s="291"/>
      <c r="AV80" s="291"/>
      <c r="AW80" s="291"/>
      <c r="AX80" s="291"/>
      <c r="AY80" s="291"/>
      <c r="AZ80" s="291"/>
      <c r="BA80" s="291"/>
      <c r="BB80" s="291"/>
      <c r="BC80" s="291"/>
      <c r="BD80" s="291"/>
      <c r="BE80" s="291"/>
      <c r="BF80" s="291"/>
      <c r="BG80" s="291"/>
      <c r="BH80" s="291"/>
      <c r="BI80" s="291"/>
      <c r="BJ80" s="291"/>
      <c r="BK80" s="291"/>
      <c r="BL80" s="291"/>
      <c r="BM80" s="291"/>
      <c r="BN80" s="291"/>
      <c r="BO80" s="291"/>
      <c r="BP80" s="291"/>
      <c r="BQ80" s="291"/>
      <c r="BR80" s="291"/>
      <c r="BS80" s="291"/>
      <c r="BT80" s="291"/>
      <c r="BU80" s="291"/>
      <c r="BV80" s="291"/>
      <c r="BW80" s="291"/>
      <c r="BX80" s="291"/>
      <c r="BY80" s="291"/>
      <c r="BZ80" s="291"/>
      <c r="CA80" s="291"/>
      <c r="CB80" s="291"/>
      <c r="CC80" s="291"/>
      <c r="CD80" s="291"/>
      <c r="CE80" s="291"/>
      <c r="CF80" s="291"/>
      <c r="CG80" s="291"/>
      <c r="CH80" s="291"/>
      <c r="CI80" s="291"/>
      <c r="CJ80" s="291"/>
      <c r="CK80" s="291"/>
      <c r="CL80" s="291"/>
      <c r="CM80" s="291"/>
      <c r="CN80" s="291"/>
      <c r="CO80" s="291"/>
      <c r="CP80" s="291"/>
      <c r="CQ80" s="291"/>
      <c r="CR80" s="291"/>
      <c r="CS80" s="291"/>
      <c r="CT80" s="291"/>
      <c r="CU80" s="291"/>
      <c r="CV80" s="291"/>
      <c r="CW80" s="291"/>
      <c r="CX80" s="291"/>
      <c r="CY80" s="291"/>
      <c r="CZ80" s="291"/>
      <c r="DA80" s="291"/>
      <c r="DB80" s="291"/>
      <c r="DC80" s="291"/>
      <c r="DD80" s="291"/>
      <c r="DE80" s="291"/>
      <c r="DF80" s="291"/>
      <c r="DG80" s="291"/>
      <c r="DH80" s="291"/>
      <c r="DI80" s="291"/>
      <c r="DJ80" s="291"/>
      <c r="DK80" s="291"/>
      <c r="DL80" s="291"/>
      <c r="DM80" s="291"/>
      <c r="DN80" s="291"/>
      <c r="DO80" s="291"/>
      <c r="DP80" s="291"/>
      <c r="DQ80" s="291"/>
      <c r="DR80" s="291"/>
      <c r="DS80" s="291"/>
      <c r="DT80" s="291"/>
      <c r="DU80" s="291"/>
      <c r="DV80" s="291"/>
      <c r="DW80" s="291"/>
      <c r="DX80" s="291"/>
      <c r="DY80" s="291"/>
      <c r="DZ80" s="291"/>
    </row>
    <row r="81" spans="1:130" ht="13.2" customHeight="1">
      <c r="A81" s="292"/>
      <c r="B81" s="318" t="s">
        <v>1</v>
      </c>
      <c r="C81" s="561" t="s">
        <v>299</v>
      </c>
      <c r="D81" s="358"/>
      <c r="E81" s="292"/>
      <c r="F81" s="333"/>
      <c r="G81" s="333"/>
      <c r="H81" s="334"/>
      <c r="I81" s="264"/>
      <c r="J81" s="264"/>
      <c r="K81" s="457"/>
      <c r="L81" s="292"/>
      <c r="M81" s="322"/>
      <c r="N81" s="322"/>
      <c r="O81" s="169"/>
      <c r="P81" s="322"/>
      <c r="Q81" s="322"/>
      <c r="R81" s="361"/>
      <c r="S81" s="291"/>
      <c r="T81" s="291"/>
      <c r="U81" s="291"/>
      <c r="V81" s="291"/>
      <c r="W81" s="291"/>
      <c r="X81" s="291"/>
      <c r="Y81" s="291"/>
      <c r="Z81" s="291"/>
      <c r="AA81" s="291"/>
      <c r="AB81" s="291"/>
      <c r="AC81" s="291"/>
      <c r="AD81" s="291"/>
      <c r="AE81" s="291"/>
      <c r="AF81" s="291"/>
      <c r="AG81" s="291"/>
      <c r="AH81" s="291"/>
      <c r="AI81" s="291"/>
      <c r="AJ81" s="291"/>
      <c r="AK81" s="291"/>
      <c r="AL81" s="291"/>
      <c r="AM81" s="291"/>
      <c r="AN81" s="291"/>
      <c r="AO81" s="291"/>
      <c r="AP81" s="291"/>
      <c r="AQ81" s="291"/>
      <c r="AR81" s="291"/>
      <c r="AS81" s="291"/>
      <c r="AT81" s="291"/>
      <c r="AU81" s="291"/>
      <c r="AV81" s="291"/>
      <c r="AW81" s="291"/>
      <c r="AX81" s="291"/>
      <c r="AY81" s="291"/>
      <c r="AZ81" s="291"/>
      <c r="BA81" s="291"/>
      <c r="BB81" s="291"/>
      <c r="BC81" s="291"/>
      <c r="BD81" s="291"/>
      <c r="BE81" s="291"/>
      <c r="BF81" s="291"/>
      <c r="BG81" s="291"/>
      <c r="BH81" s="291"/>
      <c r="BI81" s="291"/>
      <c r="BJ81" s="291"/>
      <c r="BK81" s="291"/>
      <c r="BL81" s="291"/>
      <c r="BM81" s="291"/>
      <c r="BN81" s="291"/>
      <c r="BO81" s="291"/>
      <c r="BP81" s="291"/>
      <c r="BQ81" s="291"/>
      <c r="BR81" s="291"/>
      <c r="BS81" s="291"/>
      <c r="BT81" s="291"/>
      <c r="BU81" s="291"/>
      <c r="BV81" s="291"/>
      <c r="BW81" s="291"/>
      <c r="BX81" s="291"/>
      <c r="BY81" s="291"/>
      <c r="BZ81" s="291"/>
      <c r="CA81" s="291"/>
      <c r="CB81" s="291"/>
      <c r="CC81" s="291"/>
      <c r="CD81" s="291"/>
      <c r="CE81" s="291"/>
      <c r="CF81" s="291"/>
      <c r="CG81" s="291"/>
      <c r="CH81" s="291"/>
      <c r="CI81" s="291"/>
      <c r="CJ81" s="291"/>
      <c r="CK81" s="291"/>
      <c r="CL81" s="291"/>
      <c r="CM81" s="291"/>
      <c r="CN81" s="291"/>
      <c r="CO81" s="291"/>
      <c r="CP81" s="291"/>
      <c r="CQ81" s="291"/>
      <c r="CR81" s="291"/>
      <c r="CS81" s="291"/>
      <c r="CT81" s="291"/>
      <c r="CU81" s="291"/>
      <c r="CV81" s="291"/>
      <c r="CW81" s="291"/>
      <c r="CX81" s="291"/>
      <c r="CY81" s="291"/>
      <c r="CZ81" s="291"/>
      <c r="DA81" s="291"/>
      <c r="DB81" s="291"/>
      <c r="DC81" s="291"/>
      <c r="DD81" s="291"/>
      <c r="DE81" s="291"/>
      <c r="DF81" s="291"/>
      <c r="DG81" s="291"/>
      <c r="DH81" s="291"/>
      <c r="DI81" s="291"/>
      <c r="DJ81" s="291"/>
      <c r="DK81" s="291"/>
      <c r="DL81" s="291"/>
      <c r="DM81" s="291"/>
      <c r="DN81" s="291"/>
      <c r="DO81" s="291"/>
      <c r="DP81" s="291"/>
      <c r="DQ81" s="291"/>
      <c r="DR81" s="291"/>
      <c r="DS81" s="291"/>
      <c r="DT81" s="291"/>
      <c r="DU81" s="291"/>
      <c r="DV81" s="291"/>
      <c r="DW81" s="291"/>
      <c r="DX81" s="291"/>
      <c r="DY81" s="291"/>
      <c r="DZ81" s="291"/>
    </row>
    <row r="82" spans="1:130" ht="13.2" customHeight="1">
      <c r="A82" s="292"/>
      <c r="B82" s="318" t="s">
        <v>1</v>
      </c>
      <c r="C82" s="561" t="s">
        <v>128</v>
      </c>
      <c r="D82" s="358"/>
      <c r="E82" s="292"/>
      <c r="F82" s="333"/>
      <c r="G82" s="333"/>
      <c r="H82" s="334"/>
      <c r="I82" s="264"/>
      <c r="J82" s="264"/>
      <c r="K82" s="457"/>
      <c r="L82" s="292"/>
      <c r="M82" s="322"/>
      <c r="N82" s="322"/>
      <c r="O82" s="169"/>
      <c r="P82" s="322"/>
      <c r="Q82" s="322"/>
      <c r="R82" s="361"/>
      <c r="S82" s="291"/>
      <c r="T82" s="291"/>
      <c r="U82" s="291"/>
      <c r="V82" s="291"/>
      <c r="W82" s="291"/>
      <c r="X82" s="291"/>
      <c r="Y82" s="291"/>
      <c r="Z82" s="291"/>
      <c r="AA82" s="291"/>
      <c r="AB82" s="291"/>
      <c r="AC82" s="291"/>
      <c r="AD82" s="291"/>
      <c r="AE82" s="291"/>
      <c r="AF82" s="291"/>
      <c r="AG82" s="291"/>
      <c r="AH82" s="291"/>
      <c r="AI82" s="291"/>
      <c r="AJ82" s="291"/>
      <c r="AK82" s="291"/>
      <c r="AL82" s="291"/>
      <c r="AM82" s="291"/>
      <c r="AN82" s="291"/>
      <c r="AO82" s="291"/>
      <c r="AP82" s="291"/>
      <c r="AQ82" s="291"/>
      <c r="AR82" s="291"/>
      <c r="AS82" s="291"/>
      <c r="AT82" s="291"/>
      <c r="AU82" s="291"/>
      <c r="AV82" s="291"/>
      <c r="AW82" s="291"/>
      <c r="AX82" s="291"/>
      <c r="AY82" s="291"/>
      <c r="AZ82" s="291"/>
      <c r="BA82" s="291"/>
      <c r="BB82" s="291"/>
      <c r="BC82" s="291"/>
      <c r="BD82" s="291"/>
      <c r="BE82" s="291"/>
      <c r="BF82" s="291"/>
      <c r="BG82" s="291"/>
      <c r="BH82" s="291"/>
      <c r="BI82" s="291"/>
      <c r="BJ82" s="291"/>
      <c r="BK82" s="291"/>
      <c r="BL82" s="291"/>
      <c r="BM82" s="291"/>
      <c r="BN82" s="291"/>
      <c r="BO82" s="291"/>
      <c r="BP82" s="291"/>
      <c r="BQ82" s="291"/>
      <c r="BR82" s="291"/>
      <c r="BS82" s="291"/>
      <c r="BT82" s="291"/>
      <c r="BU82" s="291"/>
      <c r="BV82" s="291"/>
      <c r="BW82" s="291"/>
      <c r="BX82" s="291"/>
      <c r="BY82" s="291"/>
      <c r="BZ82" s="291"/>
      <c r="CA82" s="291"/>
      <c r="CB82" s="291"/>
      <c r="CC82" s="291"/>
      <c r="CD82" s="291"/>
      <c r="CE82" s="291"/>
      <c r="CF82" s="291"/>
      <c r="CG82" s="291"/>
      <c r="CH82" s="291"/>
      <c r="CI82" s="291"/>
      <c r="CJ82" s="291"/>
      <c r="CK82" s="291"/>
      <c r="CL82" s="291"/>
      <c r="CM82" s="291"/>
      <c r="CN82" s="291"/>
      <c r="CO82" s="291"/>
      <c r="CP82" s="291"/>
      <c r="CQ82" s="291"/>
      <c r="CR82" s="291"/>
      <c r="CS82" s="291"/>
      <c r="CT82" s="291"/>
      <c r="CU82" s="291"/>
      <c r="CV82" s="291"/>
      <c r="CW82" s="291"/>
      <c r="CX82" s="291"/>
      <c r="CY82" s="291"/>
      <c r="CZ82" s="291"/>
      <c r="DA82" s="291"/>
      <c r="DB82" s="291"/>
      <c r="DC82" s="291"/>
      <c r="DD82" s="291"/>
      <c r="DE82" s="291"/>
      <c r="DF82" s="291"/>
      <c r="DG82" s="291"/>
      <c r="DH82" s="291"/>
      <c r="DI82" s="291"/>
      <c r="DJ82" s="291"/>
      <c r="DK82" s="291"/>
      <c r="DL82" s="291"/>
      <c r="DM82" s="291"/>
      <c r="DN82" s="291"/>
      <c r="DO82" s="291"/>
      <c r="DP82" s="291"/>
      <c r="DQ82" s="291"/>
      <c r="DR82" s="291"/>
      <c r="DS82" s="291"/>
      <c r="DT82" s="291"/>
      <c r="DU82" s="291"/>
      <c r="DV82" s="291"/>
      <c r="DW82" s="291"/>
      <c r="DX82" s="291"/>
      <c r="DY82" s="291"/>
      <c r="DZ82" s="291"/>
    </row>
    <row r="83" spans="1:130" ht="13.2" customHeight="1">
      <c r="A83" s="292"/>
      <c r="B83" s="318" t="s">
        <v>1</v>
      </c>
      <c r="C83" s="561" t="s">
        <v>183</v>
      </c>
      <c r="D83" s="358"/>
      <c r="E83" s="292"/>
      <c r="F83" s="333"/>
      <c r="G83" s="333"/>
      <c r="H83" s="334"/>
      <c r="I83" s="264"/>
      <c r="J83" s="264"/>
      <c r="K83" s="457"/>
      <c r="L83" s="292"/>
      <c r="M83" s="322"/>
      <c r="N83" s="322"/>
      <c r="O83" s="169"/>
      <c r="P83" s="322"/>
      <c r="Q83" s="322"/>
      <c r="R83" s="361"/>
      <c r="S83" s="291"/>
      <c r="T83" s="291"/>
      <c r="U83" s="291"/>
      <c r="V83" s="291"/>
      <c r="W83" s="291"/>
      <c r="X83" s="291"/>
      <c r="Y83" s="291"/>
      <c r="Z83" s="291"/>
      <c r="AA83" s="291"/>
      <c r="AB83" s="291"/>
      <c r="AC83" s="291"/>
      <c r="AD83" s="291"/>
      <c r="AE83" s="291"/>
      <c r="AF83" s="291"/>
      <c r="AG83" s="291"/>
      <c r="AH83" s="291"/>
      <c r="AI83" s="291"/>
      <c r="AJ83" s="291"/>
      <c r="AK83" s="291"/>
      <c r="AL83" s="291"/>
      <c r="AM83" s="291"/>
      <c r="AN83" s="291"/>
      <c r="AO83" s="291"/>
      <c r="AP83" s="291"/>
      <c r="AQ83" s="291"/>
      <c r="AR83" s="291"/>
      <c r="AS83" s="291"/>
      <c r="AT83" s="291"/>
      <c r="AU83" s="291"/>
      <c r="AV83" s="291"/>
      <c r="AW83" s="291"/>
      <c r="AX83" s="291"/>
      <c r="AY83" s="291"/>
      <c r="AZ83" s="291"/>
      <c r="BA83" s="291"/>
      <c r="BB83" s="291"/>
      <c r="BC83" s="291"/>
      <c r="BD83" s="291"/>
      <c r="BE83" s="291"/>
      <c r="BF83" s="291"/>
      <c r="BG83" s="291"/>
      <c r="BH83" s="291"/>
      <c r="BI83" s="291"/>
      <c r="BJ83" s="291"/>
      <c r="BK83" s="291"/>
      <c r="BL83" s="291"/>
      <c r="BM83" s="291"/>
      <c r="BN83" s="291"/>
      <c r="BO83" s="291"/>
      <c r="BP83" s="291"/>
      <c r="BQ83" s="291"/>
      <c r="BR83" s="291"/>
      <c r="BS83" s="291"/>
      <c r="BT83" s="291"/>
      <c r="BU83" s="291"/>
      <c r="BV83" s="291"/>
      <c r="BW83" s="291"/>
      <c r="BX83" s="291"/>
      <c r="BY83" s="291"/>
      <c r="BZ83" s="291"/>
      <c r="CA83" s="291"/>
      <c r="CB83" s="291"/>
      <c r="CC83" s="291"/>
      <c r="CD83" s="291"/>
      <c r="CE83" s="291"/>
      <c r="CF83" s="291"/>
      <c r="CG83" s="291"/>
      <c r="CH83" s="291"/>
      <c r="CI83" s="291"/>
      <c r="CJ83" s="291"/>
      <c r="CK83" s="291"/>
      <c r="CL83" s="291"/>
      <c r="CM83" s="291"/>
      <c r="CN83" s="291"/>
      <c r="CO83" s="291"/>
      <c r="CP83" s="291"/>
      <c r="CQ83" s="291"/>
      <c r="CR83" s="291"/>
      <c r="CS83" s="291"/>
      <c r="CT83" s="291"/>
      <c r="CU83" s="291"/>
      <c r="CV83" s="291"/>
      <c r="CW83" s="291"/>
      <c r="CX83" s="291"/>
      <c r="CY83" s="291"/>
      <c r="CZ83" s="291"/>
      <c r="DA83" s="291"/>
      <c r="DB83" s="291"/>
      <c r="DC83" s="291"/>
      <c r="DD83" s="291"/>
      <c r="DE83" s="291"/>
      <c r="DF83" s="291"/>
      <c r="DG83" s="291"/>
      <c r="DH83" s="291"/>
      <c r="DI83" s="291"/>
      <c r="DJ83" s="291"/>
      <c r="DK83" s="291"/>
      <c r="DL83" s="291"/>
      <c r="DM83" s="291"/>
      <c r="DN83" s="291"/>
      <c r="DO83" s="291"/>
      <c r="DP83" s="291"/>
      <c r="DQ83" s="291"/>
      <c r="DR83" s="291"/>
      <c r="DS83" s="291"/>
      <c r="DT83" s="291"/>
      <c r="DU83" s="291"/>
      <c r="DV83" s="291"/>
      <c r="DW83" s="291"/>
      <c r="DX83" s="291"/>
      <c r="DY83" s="291"/>
      <c r="DZ83" s="291"/>
    </row>
    <row r="84" spans="1:130" ht="13.2" customHeight="1">
      <c r="A84" s="562">
        <v>14</v>
      </c>
      <c r="B84" s="316" t="s">
        <v>136</v>
      </c>
      <c r="C84" s="561"/>
      <c r="D84" s="296"/>
      <c r="E84" s="426" t="s">
        <v>112</v>
      </c>
      <c r="F84" s="332">
        <v>5</v>
      </c>
      <c r="G84" s="332">
        <v>0</v>
      </c>
      <c r="H84" s="332">
        <v>4</v>
      </c>
      <c r="I84" s="293">
        <v>0</v>
      </c>
      <c r="J84" s="293">
        <v>6</v>
      </c>
      <c r="K84" s="457">
        <f>SUM(F84:J84)</f>
        <v>15</v>
      </c>
      <c r="L84" s="292" t="s">
        <v>17</v>
      </c>
      <c r="M84" s="322"/>
      <c r="N84" s="322"/>
      <c r="O84" s="169"/>
      <c r="P84" s="322">
        <f t="shared" si="2"/>
        <v>0</v>
      </c>
      <c r="Q84" s="322">
        <f t="shared" si="3"/>
        <v>0</v>
      </c>
      <c r="R84" s="361">
        <f>+K84*O84</f>
        <v>0</v>
      </c>
      <c r="S84" s="291"/>
      <c r="T84" s="291"/>
      <c r="U84" s="291"/>
      <c r="V84" s="291"/>
      <c r="W84" s="291"/>
      <c r="X84" s="291"/>
      <c r="Y84" s="291"/>
      <c r="Z84" s="291"/>
      <c r="AA84" s="291"/>
      <c r="AB84" s="291"/>
      <c r="AC84" s="291"/>
      <c r="AD84" s="291"/>
      <c r="AE84" s="291"/>
      <c r="AF84" s="291"/>
      <c r="AG84" s="291"/>
      <c r="AH84" s="291"/>
      <c r="AI84" s="291"/>
      <c r="AJ84" s="291"/>
      <c r="AK84" s="291"/>
      <c r="AL84" s="291"/>
      <c r="AM84" s="291"/>
      <c r="AN84" s="291"/>
      <c r="AO84" s="291"/>
      <c r="AP84" s="291"/>
      <c r="AQ84" s="291"/>
      <c r="AR84" s="291"/>
      <c r="AS84" s="291"/>
      <c r="AT84" s="291"/>
      <c r="AU84" s="291"/>
      <c r="AV84" s="291"/>
      <c r="AW84" s="291"/>
      <c r="AX84" s="291"/>
      <c r="AY84" s="291"/>
      <c r="AZ84" s="291"/>
      <c r="BA84" s="291"/>
      <c r="BB84" s="291"/>
      <c r="BC84" s="291"/>
      <c r="BD84" s="291"/>
      <c r="BE84" s="291"/>
      <c r="BF84" s="291"/>
      <c r="BG84" s="291"/>
      <c r="BH84" s="291"/>
      <c r="BI84" s="291"/>
      <c r="BJ84" s="291"/>
      <c r="BK84" s="291"/>
      <c r="BL84" s="291"/>
      <c r="BM84" s="291"/>
      <c r="BN84" s="291"/>
      <c r="BO84" s="291"/>
      <c r="BP84" s="291"/>
      <c r="BQ84" s="291"/>
      <c r="BR84" s="291"/>
      <c r="BS84" s="291"/>
      <c r="BT84" s="291"/>
      <c r="BU84" s="291"/>
      <c r="BV84" s="291"/>
      <c r="BW84" s="291"/>
      <c r="BX84" s="291"/>
      <c r="BY84" s="291"/>
      <c r="BZ84" s="291"/>
      <c r="CA84" s="291"/>
      <c r="CB84" s="291"/>
      <c r="CC84" s="291"/>
      <c r="CD84" s="291"/>
      <c r="CE84" s="291"/>
      <c r="CF84" s="291"/>
      <c r="CG84" s="291"/>
      <c r="CH84" s="291"/>
      <c r="CI84" s="291"/>
      <c r="CJ84" s="291"/>
      <c r="CK84" s="291"/>
      <c r="CL84" s="291"/>
      <c r="CM84" s="291"/>
      <c r="CN84" s="291"/>
      <c r="CO84" s="291"/>
      <c r="CP84" s="291"/>
      <c r="CQ84" s="291"/>
      <c r="CR84" s="291"/>
      <c r="CS84" s="291"/>
      <c r="CT84" s="291"/>
      <c r="CU84" s="291"/>
      <c r="CV84" s="291"/>
      <c r="CW84" s="291"/>
      <c r="CX84" s="291"/>
      <c r="CY84" s="291"/>
      <c r="CZ84" s="291"/>
      <c r="DA84" s="291"/>
      <c r="DB84" s="291"/>
      <c r="DC84" s="291"/>
      <c r="DD84" s="291"/>
      <c r="DE84" s="291"/>
      <c r="DF84" s="291"/>
      <c r="DG84" s="291"/>
      <c r="DH84" s="291"/>
      <c r="DI84" s="291"/>
      <c r="DJ84" s="291"/>
      <c r="DK84" s="291"/>
      <c r="DL84" s="291"/>
      <c r="DM84" s="291"/>
      <c r="DN84" s="291"/>
      <c r="DO84" s="291"/>
      <c r="DP84" s="291"/>
      <c r="DQ84" s="291"/>
      <c r="DR84" s="291"/>
      <c r="DS84" s="291"/>
      <c r="DT84" s="291"/>
      <c r="DU84" s="291"/>
      <c r="DV84" s="291"/>
      <c r="DW84" s="291"/>
      <c r="DX84" s="291"/>
      <c r="DY84" s="291"/>
      <c r="DZ84" s="291"/>
    </row>
    <row r="85" spans="1:130" ht="13.2" customHeight="1">
      <c r="A85" s="292"/>
      <c r="B85" s="318" t="s">
        <v>1</v>
      </c>
      <c r="C85" s="561" t="s">
        <v>185</v>
      </c>
      <c r="D85" s="561"/>
      <c r="E85" s="292"/>
      <c r="F85" s="333"/>
      <c r="G85" s="333"/>
      <c r="H85" s="334"/>
      <c r="I85" s="264"/>
      <c r="J85" s="264"/>
      <c r="K85" s="457"/>
      <c r="L85" s="292"/>
      <c r="M85" s="322"/>
      <c r="N85" s="322"/>
      <c r="O85" s="169"/>
      <c r="P85" s="322"/>
      <c r="Q85" s="322"/>
      <c r="R85" s="361"/>
      <c r="S85" s="291"/>
      <c r="T85" s="291"/>
      <c r="U85" s="291"/>
      <c r="V85" s="291"/>
      <c r="W85" s="291"/>
      <c r="X85" s="291"/>
      <c r="Y85" s="291"/>
      <c r="Z85" s="291"/>
      <c r="AA85" s="291"/>
      <c r="AB85" s="291"/>
      <c r="AC85" s="291"/>
      <c r="AD85" s="291"/>
      <c r="AE85" s="291"/>
      <c r="AF85" s="291"/>
      <c r="AG85" s="291"/>
      <c r="AH85" s="291"/>
      <c r="AI85" s="291"/>
      <c r="AJ85" s="291"/>
      <c r="AK85" s="291"/>
      <c r="AL85" s="291"/>
      <c r="AM85" s="291"/>
      <c r="AN85" s="291"/>
      <c r="AO85" s="291"/>
      <c r="AP85" s="291"/>
      <c r="AQ85" s="291"/>
      <c r="AR85" s="291"/>
      <c r="AS85" s="291"/>
      <c r="AT85" s="291"/>
      <c r="AU85" s="291"/>
      <c r="AV85" s="291"/>
      <c r="AW85" s="291"/>
      <c r="AX85" s="291"/>
      <c r="AY85" s="291"/>
      <c r="AZ85" s="291"/>
      <c r="BA85" s="291"/>
      <c r="BB85" s="291"/>
      <c r="BC85" s="291"/>
      <c r="BD85" s="291"/>
      <c r="BE85" s="291"/>
      <c r="BF85" s="291"/>
      <c r="BG85" s="291"/>
      <c r="BH85" s="291"/>
      <c r="BI85" s="291"/>
      <c r="BJ85" s="291"/>
      <c r="BK85" s="291"/>
      <c r="BL85" s="291"/>
      <c r="BM85" s="291"/>
      <c r="BN85" s="291"/>
      <c r="BO85" s="291"/>
      <c r="BP85" s="291"/>
      <c r="BQ85" s="291"/>
      <c r="BR85" s="291"/>
      <c r="BS85" s="291"/>
      <c r="BT85" s="291"/>
      <c r="BU85" s="291"/>
      <c r="BV85" s="291"/>
      <c r="BW85" s="291"/>
      <c r="BX85" s="291"/>
      <c r="BY85" s="291"/>
      <c r="BZ85" s="291"/>
      <c r="CA85" s="291"/>
      <c r="CB85" s="291"/>
      <c r="CC85" s="291"/>
      <c r="CD85" s="291"/>
      <c r="CE85" s="291"/>
      <c r="CF85" s="291"/>
      <c r="CG85" s="291"/>
      <c r="CH85" s="291"/>
      <c r="CI85" s="291"/>
      <c r="CJ85" s="291"/>
      <c r="CK85" s="291"/>
      <c r="CL85" s="291"/>
      <c r="CM85" s="291"/>
      <c r="CN85" s="291"/>
      <c r="CO85" s="291"/>
      <c r="CP85" s="291"/>
      <c r="CQ85" s="291"/>
      <c r="CR85" s="291"/>
      <c r="CS85" s="291"/>
      <c r="CT85" s="291"/>
      <c r="CU85" s="291"/>
      <c r="CV85" s="291"/>
      <c r="CW85" s="291"/>
      <c r="CX85" s="291"/>
      <c r="CY85" s="291"/>
      <c r="CZ85" s="291"/>
      <c r="DA85" s="291"/>
      <c r="DB85" s="291"/>
      <c r="DC85" s="291"/>
      <c r="DD85" s="291"/>
      <c r="DE85" s="291"/>
      <c r="DF85" s="291"/>
      <c r="DG85" s="291"/>
      <c r="DH85" s="291"/>
      <c r="DI85" s="291"/>
      <c r="DJ85" s="291"/>
      <c r="DK85" s="291"/>
      <c r="DL85" s="291"/>
      <c r="DM85" s="291"/>
      <c r="DN85" s="291"/>
      <c r="DO85" s="291"/>
      <c r="DP85" s="291"/>
      <c r="DQ85" s="291"/>
      <c r="DR85" s="291"/>
      <c r="DS85" s="291"/>
      <c r="DT85" s="291"/>
      <c r="DU85" s="291"/>
      <c r="DV85" s="291"/>
      <c r="DW85" s="291"/>
      <c r="DX85" s="291"/>
      <c r="DY85" s="291"/>
      <c r="DZ85" s="291"/>
    </row>
    <row r="86" spans="1:130" ht="13.2" customHeight="1">
      <c r="A86" s="292"/>
      <c r="B86" s="318" t="s">
        <v>1</v>
      </c>
      <c r="C86" s="561" t="s">
        <v>487</v>
      </c>
      <c r="D86" s="296"/>
      <c r="E86" s="292"/>
      <c r="F86" s="333"/>
      <c r="G86" s="333"/>
      <c r="H86" s="334"/>
      <c r="I86" s="264"/>
      <c r="J86" s="264"/>
      <c r="K86" s="457"/>
      <c r="L86" s="292"/>
      <c r="M86" s="322"/>
      <c r="N86" s="322"/>
      <c r="O86" s="169"/>
      <c r="P86" s="322"/>
      <c r="Q86" s="322"/>
      <c r="R86" s="361"/>
      <c r="S86" s="291"/>
      <c r="T86" s="291"/>
      <c r="U86" s="291"/>
      <c r="V86" s="291"/>
      <c r="W86" s="291"/>
      <c r="X86" s="291"/>
      <c r="Y86" s="291"/>
      <c r="Z86" s="291"/>
      <c r="AA86" s="291"/>
      <c r="AB86" s="291"/>
      <c r="AC86" s="291"/>
      <c r="AD86" s="291"/>
      <c r="AE86" s="291"/>
      <c r="AF86" s="291"/>
      <c r="AG86" s="291"/>
      <c r="AH86" s="291"/>
      <c r="AI86" s="291"/>
      <c r="AJ86" s="291"/>
      <c r="AK86" s="291"/>
      <c r="AL86" s="291"/>
      <c r="AM86" s="291"/>
      <c r="AN86" s="291"/>
      <c r="AO86" s="291"/>
      <c r="AP86" s="291"/>
      <c r="AQ86" s="291"/>
      <c r="AR86" s="291"/>
      <c r="AS86" s="291"/>
      <c r="AT86" s="291"/>
      <c r="AU86" s="291"/>
      <c r="AV86" s="291"/>
      <c r="AW86" s="291"/>
      <c r="AX86" s="291"/>
      <c r="AY86" s="291"/>
      <c r="AZ86" s="291"/>
      <c r="BA86" s="291"/>
      <c r="BB86" s="291"/>
      <c r="BC86" s="291"/>
      <c r="BD86" s="291"/>
      <c r="BE86" s="291"/>
      <c r="BF86" s="291"/>
      <c r="BG86" s="291"/>
      <c r="BH86" s="291"/>
      <c r="BI86" s="291"/>
      <c r="BJ86" s="291"/>
      <c r="BK86" s="291"/>
      <c r="BL86" s="291"/>
      <c r="BM86" s="291"/>
      <c r="BN86" s="291"/>
      <c r="BO86" s="291"/>
      <c r="BP86" s="291"/>
      <c r="BQ86" s="291"/>
      <c r="BR86" s="291"/>
      <c r="BS86" s="291"/>
      <c r="BT86" s="291"/>
      <c r="BU86" s="291"/>
      <c r="BV86" s="291"/>
      <c r="BW86" s="291"/>
      <c r="BX86" s="291"/>
      <c r="BY86" s="291"/>
      <c r="BZ86" s="291"/>
      <c r="CA86" s="291"/>
      <c r="CB86" s="291"/>
      <c r="CC86" s="291"/>
      <c r="CD86" s="291"/>
      <c r="CE86" s="291"/>
      <c r="CF86" s="291"/>
      <c r="CG86" s="291"/>
      <c r="CH86" s="291"/>
      <c r="CI86" s="291"/>
      <c r="CJ86" s="291"/>
      <c r="CK86" s="291"/>
      <c r="CL86" s="291"/>
      <c r="CM86" s="291"/>
      <c r="CN86" s="291"/>
      <c r="CO86" s="291"/>
      <c r="CP86" s="291"/>
      <c r="CQ86" s="291"/>
      <c r="CR86" s="291"/>
      <c r="CS86" s="291"/>
      <c r="CT86" s="291"/>
      <c r="CU86" s="291"/>
      <c r="CV86" s="291"/>
      <c r="CW86" s="291"/>
      <c r="CX86" s="291"/>
      <c r="CY86" s="291"/>
      <c r="CZ86" s="291"/>
      <c r="DA86" s="291"/>
      <c r="DB86" s="291"/>
      <c r="DC86" s="291"/>
      <c r="DD86" s="291"/>
      <c r="DE86" s="291"/>
      <c r="DF86" s="291"/>
      <c r="DG86" s="291"/>
      <c r="DH86" s="291"/>
      <c r="DI86" s="291"/>
      <c r="DJ86" s="291"/>
      <c r="DK86" s="291"/>
      <c r="DL86" s="291"/>
      <c r="DM86" s="291"/>
      <c r="DN86" s="291"/>
      <c r="DO86" s="291"/>
      <c r="DP86" s="291"/>
      <c r="DQ86" s="291"/>
      <c r="DR86" s="291"/>
      <c r="DS86" s="291"/>
      <c r="DT86" s="291"/>
      <c r="DU86" s="291"/>
      <c r="DV86" s="291"/>
      <c r="DW86" s="291"/>
      <c r="DX86" s="291"/>
      <c r="DY86" s="291"/>
      <c r="DZ86" s="291"/>
    </row>
    <row r="87" spans="1:130" ht="13.2" customHeight="1">
      <c r="A87" s="292"/>
      <c r="B87" s="318" t="s">
        <v>1</v>
      </c>
      <c r="C87" s="561" t="s">
        <v>488</v>
      </c>
      <c r="D87" s="296"/>
      <c r="E87" s="292"/>
      <c r="F87" s="333"/>
      <c r="G87" s="333"/>
      <c r="H87" s="334"/>
      <c r="I87" s="264"/>
      <c r="J87" s="264"/>
      <c r="K87" s="457"/>
      <c r="L87" s="292"/>
      <c r="M87" s="322"/>
      <c r="N87" s="322"/>
      <c r="O87" s="169"/>
      <c r="P87" s="322"/>
      <c r="Q87" s="322"/>
      <c r="R87" s="361"/>
      <c r="S87" s="291"/>
      <c r="T87" s="291"/>
      <c r="U87" s="291"/>
      <c r="V87" s="291"/>
      <c r="W87" s="291"/>
      <c r="X87" s="291"/>
      <c r="Y87" s="291"/>
      <c r="Z87" s="291"/>
      <c r="AA87" s="291"/>
      <c r="AB87" s="291"/>
      <c r="AC87" s="291"/>
      <c r="AD87" s="291"/>
      <c r="AE87" s="291"/>
      <c r="AF87" s="291"/>
      <c r="AG87" s="291"/>
      <c r="AH87" s="291"/>
      <c r="AI87" s="291"/>
      <c r="AJ87" s="291"/>
      <c r="AK87" s="291"/>
      <c r="AL87" s="291"/>
      <c r="AM87" s="291"/>
      <c r="AN87" s="291"/>
      <c r="AO87" s="291"/>
      <c r="AP87" s="291"/>
      <c r="AQ87" s="291"/>
      <c r="AR87" s="291"/>
      <c r="AS87" s="291"/>
      <c r="AT87" s="291"/>
      <c r="AU87" s="291"/>
      <c r="AV87" s="291"/>
      <c r="AW87" s="291"/>
      <c r="AX87" s="291"/>
      <c r="AY87" s="291"/>
      <c r="AZ87" s="291"/>
      <c r="BA87" s="291"/>
      <c r="BB87" s="291"/>
      <c r="BC87" s="291"/>
      <c r="BD87" s="291"/>
      <c r="BE87" s="291"/>
      <c r="BF87" s="291"/>
      <c r="BG87" s="291"/>
      <c r="BH87" s="291"/>
      <c r="BI87" s="291"/>
      <c r="BJ87" s="291"/>
      <c r="BK87" s="291"/>
      <c r="BL87" s="291"/>
      <c r="BM87" s="291"/>
      <c r="BN87" s="291"/>
      <c r="BO87" s="291"/>
      <c r="BP87" s="291"/>
      <c r="BQ87" s="291"/>
      <c r="BR87" s="291"/>
      <c r="BS87" s="291"/>
      <c r="BT87" s="291"/>
      <c r="BU87" s="291"/>
      <c r="BV87" s="291"/>
      <c r="BW87" s="291"/>
      <c r="BX87" s="291"/>
      <c r="BY87" s="291"/>
      <c r="BZ87" s="291"/>
      <c r="CA87" s="291"/>
      <c r="CB87" s="291"/>
      <c r="CC87" s="291"/>
      <c r="CD87" s="291"/>
      <c r="CE87" s="291"/>
      <c r="CF87" s="291"/>
      <c r="CG87" s="291"/>
      <c r="CH87" s="291"/>
      <c r="CI87" s="291"/>
      <c r="CJ87" s="291"/>
      <c r="CK87" s="291"/>
      <c r="CL87" s="291"/>
      <c r="CM87" s="291"/>
      <c r="CN87" s="291"/>
      <c r="CO87" s="291"/>
      <c r="CP87" s="291"/>
      <c r="CQ87" s="291"/>
      <c r="CR87" s="291"/>
      <c r="CS87" s="291"/>
      <c r="CT87" s="291"/>
      <c r="CU87" s="291"/>
      <c r="CV87" s="291"/>
      <c r="CW87" s="291"/>
      <c r="CX87" s="291"/>
      <c r="CY87" s="291"/>
      <c r="CZ87" s="291"/>
      <c r="DA87" s="291"/>
      <c r="DB87" s="291"/>
      <c r="DC87" s="291"/>
      <c r="DD87" s="291"/>
      <c r="DE87" s="291"/>
      <c r="DF87" s="291"/>
      <c r="DG87" s="291"/>
      <c r="DH87" s="291"/>
      <c r="DI87" s="291"/>
      <c r="DJ87" s="291"/>
      <c r="DK87" s="291"/>
      <c r="DL87" s="291"/>
      <c r="DM87" s="291"/>
      <c r="DN87" s="291"/>
      <c r="DO87" s="291"/>
      <c r="DP87" s="291"/>
      <c r="DQ87" s="291"/>
      <c r="DR87" s="291"/>
      <c r="DS87" s="291"/>
      <c r="DT87" s="291"/>
      <c r="DU87" s="291"/>
      <c r="DV87" s="291"/>
      <c r="DW87" s="291"/>
      <c r="DX87" s="291"/>
      <c r="DY87" s="291"/>
      <c r="DZ87" s="291"/>
    </row>
    <row r="88" spans="1:130" ht="13.2" customHeight="1">
      <c r="A88" s="562">
        <v>15</v>
      </c>
      <c r="B88" s="316" t="s">
        <v>489</v>
      </c>
      <c r="C88" s="561"/>
      <c r="D88" s="296"/>
      <c r="E88" s="427" t="s">
        <v>492</v>
      </c>
      <c r="F88" s="332">
        <v>1</v>
      </c>
      <c r="G88" s="332">
        <v>0</v>
      </c>
      <c r="H88" s="332">
        <v>0</v>
      </c>
      <c r="I88" s="293">
        <v>0</v>
      </c>
      <c r="J88" s="293">
        <v>0</v>
      </c>
      <c r="K88" s="457">
        <f>SUM(F88:J88)</f>
        <v>1</v>
      </c>
      <c r="L88" s="292" t="s">
        <v>17</v>
      </c>
      <c r="M88" s="322"/>
      <c r="N88" s="322"/>
      <c r="O88" s="169"/>
      <c r="P88" s="322">
        <f t="shared" si="2"/>
        <v>0</v>
      </c>
      <c r="Q88" s="322">
        <f t="shared" si="3"/>
        <v>0</v>
      </c>
      <c r="R88" s="361">
        <f>+K88*O88</f>
        <v>0</v>
      </c>
      <c r="S88" s="291"/>
      <c r="T88" s="291"/>
      <c r="U88" s="291"/>
      <c r="V88" s="291"/>
      <c r="W88" s="291"/>
      <c r="X88" s="291"/>
      <c r="Y88" s="291"/>
      <c r="Z88" s="291"/>
      <c r="AA88" s="291"/>
      <c r="AB88" s="291"/>
      <c r="AC88" s="291"/>
      <c r="AD88" s="291"/>
      <c r="AE88" s="291"/>
      <c r="AF88" s="291"/>
      <c r="AG88" s="291"/>
      <c r="AH88" s="291"/>
      <c r="AI88" s="291"/>
      <c r="AJ88" s="291"/>
      <c r="AK88" s="291"/>
      <c r="AL88" s="291"/>
      <c r="AM88" s="291"/>
      <c r="AN88" s="291"/>
      <c r="AO88" s="291"/>
      <c r="AP88" s="291"/>
      <c r="AQ88" s="291"/>
      <c r="AR88" s="291"/>
      <c r="AS88" s="291"/>
      <c r="AT88" s="291"/>
      <c r="AU88" s="291"/>
      <c r="AV88" s="291"/>
      <c r="AW88" s="291"/>
      <c r="AX88" s="291"/>
      <c r="AY88" s="291"/>
      <c r="AZ88" s="291"/>
      <c r="BA88" s="291"/>
      <c r="BB88" s="291"/>
      <c r="BC88" s="291"/>
      <c r="BD88" s="291"/>
      <c r="BE88" s="291"/>
      <c r="BF88" s="291"/>
      <c r="BG88" s="291"/>
      <c r="BH88" s="291"/>
      <c r="BI88" s="291"/>
      <c r="BJ88" s="291"/>
      <c r="BK88" s="291"/>
      <c r="BL88" s="291"/>
      <c r="BM88" s="291"/>
      <c r="BN88" s="291"/>
      <c r="BO88" s="291"/>
      <c r="BP88" s="291"/>
      <c r="BQ88" s="291"/>
      <c r="BR88" s="291"/>
      <c r="BS88" s="291"/>
      <c r="BT88" s="291"/>
      <c r="BU88" s="291"/>
      <c r="BV88" s="291"/>
      <c r="BW88" s="291"/>
      <c r="BX88" s="291"/>
      <c r="BY88" s="291"/>
      <c r="BZ88" s="291"/>
      <c r="CA88" s="291"/>
      <c r="CB88" s="291"/>
      <c r="CC88" s="291"/>
      <c r="CD88" s="291"/>
      <c r="CE88" s="291"/>
      <c r="CF88" s="291"/>
      <c r="CG88" s="291"/>
      <c r="CH88" s="291"/>
      <c r="CI88" s="291"/>
      <c r="CJ88" s="291"/>
      <c r="CK88" s="291"/>
      <c r="CL88" s="291"/>
      <c r="CM88" s="291"/>
      <c r="CN88" s="291"/>
      <c r="CO88" s="291"/>
      <c r="CP88" s="291"/>
      <c r="CQ88" s="291"/>
      <c r="CR88" s="291"/>
      <c r="CS88" s="291"/>
      <c r="CT88" s="291"/>
      <c r="CU88" s="291"/>
      <c r="CV88" s="291"/>
      <c r="CW88" s="291"/>
      <c r="CX88" s="291"/>
      <c r="CY88" s="291"/>
      <c r="CZ88" s="291"/>
      <c r="DA88" s="291"/>
      <c r="DB88" s="291"/>
      <c r="DC88" s="291"/>
      <c r="DD88" s="291"/>
      <c r="DE88" s="291"/>
      <c r="DF88" s="291"/>
      <c r="DG88" s="291"/>
      <c r="DH88" s="291"/>
      <c r="DI88" s="291"/>
      <c r="DJ88" s="291"/>
      <c r="DK88" s="291"/>
      <c r="DL88" s="291"/>
      <c r="DM88" s="291"/>
      <c r="DN88" s="291"/>
      <c r="DO88" s="291"/>
      <c r="DP88" s="291"/>
      <c r="DQ88" s="291"/>
      <c r="DR88" s="291"/>
      <c r="DS88" s="291"/>
      <c r="DT88" s="291"/>
      <c r="DU88" s="291"/>
      <c r="DV88" s="291"/>
      <c r="DW88" s="291"/>
      <c r="DX88" s="291"/>
      <c r="DY88" s="291"/>
      <c r="DZ88" s="291"/>
    </row>
    <row r="89" spans="1:130" ht="13.2" customHeight="1">
      <c r="A89" s="292"/>
      <c r="B89" s="318" t="s">
        <v>1</v>
      </c>
      <c r="C89" s="561" t="s">
        <v>490</v>
      </c>
      <c r="D89" s="296"/>
      <c r="E89" s="292"/>
      <c r="F89" s="333"/>
      <c r="G89" s="333"/>
      <c r="H89" s="334"/>
      <c r="I89" s="264"/>
      <c r="J89" s="264"/>
      <c r="K89" s="457"/>
      <c r="L89" s="292"/>
      <c r="M89" s="322"/>
      <c r="N89" s="322"/>
      <c r="O89" s="169"/>
      <c r="P89" s="322"/>
      <c r="Q89" s="322"/>
      <c r="R89" s="361"/>
      <c r="S89" s="291"/>
      <c r="T89" s="291"/>
      <c r="U89" s="291"/>
      <c r="V89" s="291"/>
      <c r="W89" s="291"/>
      <c r="X89" s="291"/>
      <c r="Y89" s="291"/>
      <c r="Z89" s="291"/>
      <c r="AA89" s="291"/>
      <c r="AB89" s="291"/>
      <c r="AC89" s="291"/>
      <c r="AD89" s="291"/>
      <c r="AE89" s="291"/>
      <c r="AF89" s="291"/>
      <c r="AG89" s="291"/>
      <c r="AH89" s="291"/>
      <c r="AI89" s="291"/>
      <c r="AJ89" s="291"/>
      <c r="AK89" s="291"/>
      <c r="AL89" s="291"/>
      <c r="AM89" s="291"/>
      <c r="AN89" s="291"/>
      <c r="AO89" s="291"/>
      <c r="AP89" s="291"/>
      <c r="AQ89" s="291"/>
      <c r="AR89" s="291"/>
      <c r="AS89" s="291"/>
      <c r="AT89" s="291"/>
      <c r="AU89" s="291"/>
      <c r="AV89" s="291"/>
      <c r="AW89" s="291"/>
      <c r="AX89" s="291"/>
      <c r="AY89" s="291"/>
      <c r="AZ89" s="291"/>
      <c r="BA89" s="291"/>
      <c r="BB89" s="291"/>
      <c r="BC89" s="291"/>
      <c r="BD89" s="291"/>
      <c r="BE89" s="291"/>
      <c r="BF89" s="291"/>
      <c r="BG89" s="291"/>
      <c r="BH89" s="291"/>
      <c r="BI89" s="291"/>
      <c r="BJ89" s="291"/>
      <c r="BK89" s="291"/>
      <c r="BL89" s="291"/>
      <c r="BM89" s="291"/>
      <c r="BN89" s="291"/>
      <c r="BO89" s="291"/>
      <c r="BP89" s="291"/>
      <c r="BQ89" s="291"/>
      <c r="BR89" s="291"/>
      <c r="BS89" s="291"/>
      <c r="BT89" s="291"/>
      <c r="BU89" s="291"/>
      <c r="BV89" s="291"/>
      <c r="BW89" s="291"/>
      <c r="BX89" s="291"/>
      <c r="BY89" s="291"/>
      <c r="BZ89" s="291"/>
      <c r="CA89" s="291"/>
      <c r="CB89" s="291"/>
      <c r="CC89" s="291"/>
      <c r="CD89" s="291"/>
      <c r="CE89" s="291"/>
      <c r="CF89" s="291"/>
      <c r="CG89" s="291"/>
      <c r="CH89" s="291"/>
      <c r="CI89" s="291"/>
      <c r="CJ89" s="291"/>
      <c r="CK89" s="291"/>
      <c r="CL89" s="291"/>
      <c r="CM89" s="291"/>
      <c r="CN89" s="291"/>
      <c r="CO89" s="291"/>
      <c r="CP89" s="291"/>
      <c r="CQ89" s="291"/>
      <c r="CR89" s="291"/>
      <c r="CS89" s="291"/>
      <c r="CT89" s="291"/>
      <c r="CU89" s="291"/>
      <c r="CV89" s="291"/>
      <c r="CW89" s="291"/>
      <c r="CX89" s="291"/>
      <c r="CY89" s="291"/>
      <c r="CZ89" s="291"/>
      <c r="DA89" s="291"/>
      <c r="DB89" s="291"/>
      <c r="DC89" s="291"/>
      <c r="DD89" s="291"/>
      <c r="DE89" s="291"/>
      <c r="DF89" s="291"/>
      <c r="DG89" s="291"/>
      <c r="DH89" s="291"/>
      <c r="DI89" s="291"/>
      <c r="DJ89" s="291"/>
      <c r="DK89" s="291"/>
      <c r="DL89" s="291"/>
      <c r="DM89" s="291"/>
      <c r="DN89" s="291"/>
      <c r="DO89" s="291"/>
      <c r="DP89" s="291"/>
      <c r="DQ89" s="291"/>
      <c r="DR89" s="291"/>
      <c r="DS89" s="291"/>
      <c r="DT89" s="291"/>
      <c r="DU89" s="291"/>
      <c r="DV89" s="291"/>
      <c r="DW89" s="291"/>
      <c r="DX89" s="291"/>
      <c r="DY89" s="291"/>
      <c r="DZ89" s="291"/>
    </row>
    <row r="90" spans="1:130" ht="13.2" customHeight="1">
      <c r="A90" s="292"/>
      <c r="B90" s="318" t="s">
        <v>1</v>
      </c>
      <c r="C90" s="561" t="s">
        <v>307</v>
      </c>
      <c r="D90" s="296"/>
      <c r="E90" s="292"/>
      <c r="F90" s="333"/>
      <c r="G90" s="333"/>
      <c r="H90" s="334"/>
      <c r="I90" s="264"/>
      <c r="J90" s="264"/>
      <c r="K90" s="457"/>
      <c r="L90" s="292"/>
      <c r="M90" s="322"/>
      <c r="N90" s="322"/>
      <c r="O90" s="169"/>
      <c r="P90" s="322"/>
      <c r="Q90" s="322"/>
      <c r="R90" s="361"/>
      <c r="S90" s="291"/>
      <c r="T90" s="291"/>
      <c r="U90" s="291"/>
      <c r="V90" s="291"/>
      <c r="W90" s="291"/>
      <c r="X90" s="291"/>
      <c r="Y90" s="291"/>
      <c r="Z90" s="291"/>
      <c r="AA90" s="291"/>
      <c r="AB90" s="291"/>
      <c r="AC90" s="291"/>
      <c r="AD90" s="291"/>
      <c r="AE90" s="291"/>
      <c r="AF90" s="291"/>
      <c r="AG90" s="291"/>
      <c r="AH90" s="291"/>
      <c r="AI90" s="291"/>
      <c r="AJ90" s="291"/>
      <c r="AK90" s="291"/>
      <c r="AL90" s="291"/>
      <c r="AM90" s="291"/>
      <c r="AN90" s="291"/>
      <c r="AO90" s="291"/>
      <c r="AP90" s="291"/>
      <c r="AQ90" s="291"/>
      <c r="AR90" s="291"/>
      <c r="AS90" s="291"/>
      <c r="AT90" s="291"/>
      <c r="AU90" s="291"/>
      <c r="AV90" s="291"/>
      <c r="AW90" s="291"/>
      <c r="AX90" s="291"/>
      <c r="AY90" s="291"/>
      <c r="AZ90" s="291"/>
      <c r="BA90" s="291"/>
      <c r="BB90" s="291"/>
      <c r="BC90" s="291"/>
      <c r="BD90" s="291"/>
      <c r="BE90" s="291"/>
      <c r="BF90" s="291"/>
      <c r="BG90" s="291"/>
      <c r="BH90" s="291"/>
      <c r="BI90" s="291"/>
      <c r="BJ90" s="291"/>
      <c r="BK90" s="291"/>
      <c r="BL90" s="291"/>
      <c r="BM90" s="291"/>
      <c r="BN90" s="291"/>
      <c r="BO90" s="291"/>
      <c r="BP90" s="291"/>
      <c r="BQ90" s="291"/>
      <c r="BR90" s="291"/>
      <c r="BS90" s="291"/>
      <c r="BT90" s="291"/>
      <c r="BU90" s="291"/>
      <c r="BV90" s="291"/>
      <c r="BW90" s="291"/>
      <c r="BX90" s="291"/>
      <c r="BY90" s="291"/>
      <c r="BZ90" s="291"/>
      <c r="CA90" s="291"/>
      <c r="CB90" s="291"/>
      <c r="CC90" s="291"/>
      <c r="CD90" s="291"/>
      <c r="CE90" s="291"/>
      <c r="CF90" s="291"/>
      <c r="CG90" s="291"/>
      <c r="CH90" s="291"/>
      <c r="CI90" s="291"/>
      <c r="CJ90" s="291"/>
      <c r="CK90" s="291"/>
      <c r="CL90" s="291"/>
      <c r="CM90" s="291"/>
      <c r="CN90" s="291"/>
      <c r="CO90" s="291"/>
      <c r="CP90" s="291"/>
      <c r="CQ90" s="291"/>
      <c r="CR90" s="291"/>
      <c r="CS90" s="291"/>
      <c r="CT90" s="291"/>
      <c r="CU90" s="291"/>
      <c r="CV90" s="291"/>
      <c r="CW90" s="291"/>
      <c r="CX90" s="291"/>
      <c r="CY90" s="291"/>
      <c r="CZ90" s="291"/>
      <c r="DA90" s="291"/>
      <c r="DB90" s="291"/>
      <c r="DC90" s="291"/>
      <c r="DD90" s="291"/>
      <c r="DE90" s="291"/>
      <c r="DF90" s="291"/>
      <c r="DG90" s="291"/>
      <c r="DH90" s="291"/>
      <c r="DI90" s="291"/>
      <c r="DJ90" s="291"/>
      <c r="DK90" s="291"/>
      <c r="DL90" s="291"/>
      <c r="DM90" s="291"/>
      <c r="DN90" s="291"/>
      <c r="DO90" s="291"/>
      <c r="DP90" s="291"/>
      <c r="DQ90" s="291"/>
      <c r="DR90" s="291"/>
      <c r="DS90" s="291"/>
      <c r="DT90" s="291"/>
      <c r="DU90" s="291"/>
      <c r="DV90" s="291"/>
      <c r="DW90" s="291"/>
      <c r="DX90" s="291"/>
      <c r="DY90" s="291"/>
      <c r="DZ90" s="291"/>
    </row>
    <row r="91" spans="1:130" ht="13.2" customHeight="1">
      <c r="A91" s="292"/>
      <c r="B91" s="318" t="s">
        <v>1</v>
      </c>
      <c r="C91" s="561" t="s">
        <v>493</v>
      </c>
      <c r="D91" s="296"/>
      <c r="E91" s="292"/>
      <c r="F91" s="333"/>
      <c r="G91" s="333"/>
      <c r="H91" s="334"/>
      <c r="I91" s="264"/>
      <c r="J91" s="264"/>
      <c r="K91" s="457"/>
      <c r="L91" s="292"/>
      <c r="M91" s="322"/>
      <c r="N91" s="322"/>
      <c r="O91" s="169"/>
      <c r="P91" s="322"/>
      <c r="Q91" s="322"/>
      <c r="R91" s="361"/>
      <c r="S91" s="291"/>
      <c r="T91" s="291"/>
      <c r="U91" s="291"/>
      <c r="V91" s="291"/>
      <c r="W91" s="291"/>
      <c r="X91" s="291"/>
      <c r="Y91" s="291"/>
      <c r="Z91" s="291"/>
      <c r="AA91" s="291"/>
      <c r="AB91" s="291"/>
      <c r="AC91" s="291"/>
      <c r="AD91" s="291"/>
      <c r="AE91" s="291"/>
      <c r="AF91" s="291"/>
      <c r="AG91" s="291"/>
      <c r="AH91" s="291"/>
      <c r="AI91" s="291"/>
      <c r="AJ91" s="291"/>
      <c r="AK91" s="291"/>
      <c r="AL91" s="291"/>
      <c r="AM91" s="291"/>
      <c r="AN91" s="291"/>
      <c r="AO91" s="291"/>
      <c r="AP91" s="291"/>
      <c r="AQ91" s="291"/>
      <c r="AR91" s="291"/>
      <c r="AS91" s="291"/>
      <c r="AT91" s="291"/>
      <c r="AU91" s="291"/>
      <c r="AV91" s="291"/>
      <c r="AW91" s="291"/>
      <c r="AX91" s="291"/>
      <c r="AY91" s="291"/>
      <c r="AZ91" s="291"/>
      <c r="BA91" s="291"/>
      <c r="BB91" s="291"/>
      <c r="BC91" s="291"/>
      <c r="BD91" s="291"/>
      <c r="BE91" s="291"/>
      <c r="BF91" s="291"/>
      <c r="BG91" s="291"/>
      <c r="BH91" s="291"/>
      <c r="BI91" s="291"/>
      <c r="BJ91" s="291"/>
      <c r="BK91" s="291"/>
      <c r="BL91" s="291"/>
      <c r="BM91" s="291"/>
      <c r="BN91" s="291"/>
      <c r="BO91" s="291"/>
      <c r="BP91" s="291"/>
      <c r="BQ91" s="291"/>
      <c r="BR91" s="291"/>
      <c r="BS91" s="291"/>
      <c r="BT91" s="291"/>
      <c r="BU91" s="291"/>
      <c r="BV91" s="291"/>
      <c r="BW91" s="291"/>
      <c r="BX91" s="291"/>
      <c r="BY91" s="291"/>
      <c r="BZ91" s="291"/>
      <c r="CA91" s="291"/>
      <c r="CB91" s="291"/>
      <c r="CC91" s="291"/>
      <c r="CD91" s="291"/>
      <c r="CE91" s="291"/>
      <c r="CF91" s="291"/>
      <c r="CG91" s="291"/>
      <c r="CH91" s="291"/>
      <c r="CI91" s="291"/>
      <c r="CJ91" s="291"/>
      <c r="CK91" s="291"/>
      <c r="CL91" s="291"/>
      <c r="CM91" s="291"/>
      <c r="CN91" s="291"/>
      <c r="CO91" s="291"/>
      <c r="CP91" s="291"/>
      <c r="CQ91" s="291"/>
      <c r="CR91" s="291"/>
      <c r="CS91" s="291"/>
      <c r="CT91" s="291"/>
      <c r="CU91" s="291"/>
      <c r="CV91" s="291"/>
      <c r="CW91" s="291"/>
      <c r="CX91" s="291"/>
      <c r="CY91" s="291"/>
      <c r="CZ91" s="291"/>
      <c r="DA91" s="291"/>
      <c r="DB91" s="291"/>
      <c r="DC91" s="291"/>
      <c r="DD91" s="291"/>
      <c r="DE91" s="291"/>
      <c r="DF91" s="291"/>
      <c r="DG91" s="291"/>
      <c r="DH91" s="291"/>
      <c r="DI91" s="291"/>
      <c r="DJ91" s="291"/>
      <c r="DK91" s="291"/>
      <c r="DL91" s="291"/>
      <c r="DM91" s="291"/>
      <c r="DN91" s="291"/>
      <c r="DO91" s="291"/>
      <c r="DP91" s="291"/>
      <c r="DQ91" s="291"/>
      <c r="DR91" s="291"/>
      <c r="DS91" s="291"/>
      <c r="DT91" s="291"/>
      <c r="DU91" s="291"/>
      <c r="DV91" s="291"/>
      <c r="DW91" s="291"/>
      <c r="DX91" s="291"/>
      <c r="DY91" s="291"/>
      <c r="DZ91" s="291"/>
    </row>
    <row r="92" spans="1:130" ht="13.2" customHeight="1">
      <c r="A92" s="292"/>
      <c r="B92" s="318" t="s">
        <v>1</v>
      </c>
      <c r="C92" s="561" t="s">
        <v>315</v>
      </c>
      <c r="E92" s="292"/>
      <c r="F92" s="333"/>
      <c r="G92" s="333"/>
      <c r="H92" s="334"/>
      <c r="I92" s="264"/>
      <c r="J92" s="264"/>
      <c r="K92" s="457"/>
      <c r="L92" s="292"/>
      <c r="M92" s="322"/>
      <c r="N92" s="322"/>
      <c r="O92" s="169"/>
      <c r="P92" s="322"/>
      <c r="Q92" s="322"/>
      <c r="R92" s="36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1"/>
      <c r="AH92" s="291"/>
      <c r="AI92" s="291"/>
      <c r="AJ92" s="291"/>
      <c r="AK92" s="291"/>
      <c r="AL92" s="291"/>
      <c r="AM92" s="291"/>
      <c r="AN92" s="291"/>
      <c r="AO92" s="291"/>
      <c r="AP92" s="291"/>
      <c r="AQ92" s="291"/>
      <c r="AR92" s="291"/>
      <c r="AS92" s="291"/>
      <c r="AT92" s="291"/>
      <c r="AU92" s="291"/>
      <c r="AV92" s="291"/>
      <c r="AW92" s="291"/>
      <c r="AX92" s="291"/>
      <c r="AY92" s="291"/>
      <c r="AZ92" s="291"/>
      <c r="BA92" s="291"/>
      <c r="BB92" s="291"/>
      <c r="BC92" s="291"/>
      <c r="BD92" s="291"/>
      <c r="BE92" s="291"/>
      <c r="BF92" s="291"/>
      <c r="BG92" s="291"/>
      <c r="BH92" s="291"/>
      <c r="BI92" s="291"/>
      <c r="BJ92" s="291"/>
      <c r="BK92" s="291"/>
      <c r="BL92" s="291"/>
      <c r="BM92" s="291"/>
      <c r="BN92" s="291"/>
      <c r="BO92" s="291"/>
      <c r="BP92" s="291"/>
      <c r="BQ92" s="291"/>
      <c r="BR92" s="291"/>
      <c r="BS92" s="291"/>
      <c r="BT92" s="291"/>
      <c r="BU92" s="291"/>
      <c r="BV92" s="291"/>
      <c r="BW92" s="291"/>
      <c r="BX92" s="291"/>
      <c r="BY92" s="291"/>
      <c r="BZ92" s="291"/>
      <c r="CA92" s="291"/>
      <c r="CB92" s="291"/>
      <c r="CC92" s="291"/>
      <c r="CD92" s="291"/>
      <c r="CE92" s="291"/>
      <c r="CF92" s="291"/>
      <c r="CG92" s="291"/>
      <c r="CH92" s="291"/>
      <c r="CI92" s="291"/>
      <c r="CJ92" s="291"/>
      <c r="CK92" s="291"/>
      <c r="CL92" s="291"/>
      <c r="CM92" s="291"/>
      <c r="CN92" s="291"/>
      <c r="CO92" s="291"/>
      <c r="CP92" s="291"/>
      <c r="CQ92" s="291"/>
      <c r="CR92" s="291"/>
      <c r="CS92" s="291"/>
      <c r="CT92" s="291"/>
      <c r="CU92" s="291"/>
      <c r="CV92" s="291"/>
      <c r="CW92" s="291"/>
      <c r="CX92" s="291"/>
      <c r="CY92" s="291"/>
      <c r="CZ92" s="291"/>
      <c r="DA92" s="291"/>
      <c r="DB92" s="291"/>
      <c r="DC92" s="291"/>
      <c r="DD92" s="291"/>
      <c r="DE92" s="291"/>
      <c r="DF92" s="291"/>
      <c r="DG92" s="291"/>
      <c r="DH92" s="291"/>
      <c r="DI92" s="291"/>
      <c r="DJ92" s="291"/>
      <c r="DK92" s="291"/>
      <c r="DL92" s="291"/>
      <c r="DM92" s="291"/>
      <c r="DN92" s="291"/>
      <c r="DO92" s="291"/>
      <c r="DP92" s="291"/>
      <c r="DQ92" s="291"/>
      <c r="DR92" s="291"/>
      <c r="DS92" s="291"/>
      <c r="DT92" s="291"/>
      <c r="DU92" s="291"/>
      <c r="DV92" s="291"/>
      <c r="DW92" s="291"/>
      <c r="DX92" s="291"/>
      <c r="DY92" s="291"/>
      <c r="DZ92" s="291"/>
    </row>
    <row r="93" spans="1:130" ht="13.2" customHeight="1">
      <c r="A93" s="292"/>
      <c r="B93" s="318" t="s">
        <v>1</v>
      </c>
      <c r="C93" s="561" t="s">
        <v>316</v>
      </c>
      <c r="E93" s="292"/>
      <c r="F93" s="333"/>
      <c r="G93" s="333"/>
      <c r="H93" s="334"/>
      <c r="I93" s="264"/>
      <c r="J93" s="264"/>
      <c r="K93" s="457"/>
      <c r="L93" s="292"/>
      <c r="M93" s="322"/>
      <c r="N93" s="322"/>
      <c r="O93" s="169"/>
      <c r="P93" s="322"/>
      <c r="Q93" s="322"/>
      <c r="R93" s="361"/>
      <c r="S93" s="291"/>
      <c r="T93" s="291"/>
      <c r="U93" s="291"/>
      <c r="V93" s="291"/>
      <c r="W93" s="291"/>
      <c r="X93" s="291"/>
      <c r="Y93" s="291"/>
      <c r="Z93" s="291"/>
      <c r="AA93" s="291"/>
      <c r="AB93" s="291"/>
      <c r="AC93" s="291"/>
      <c r="AD93" s="291"/>
      <c r="AE93" s="291"/>
      <c r="AF93" s="291"/>
      <c r="AG93" s="291"/>
      <c r="AH93" s="291"/>
      <c r="AI93" s="291"/>
      <c r="AJ93" s="291"/>
      <c r="AK93" s="291"/>
      <c r="AL93" s="291"/>
      <c r="AM93" s="291"/>
      <c r="AN93" s="291"/>
      <c r="AO93" s="291"/>
      <c r="AP93" s="291"/>
      <c r="AQ93" s="291"/>
      <c r="AR93" s="291"/>
      <c r="AS93" s="291"/>
      <c r="AT93" s="291"/>
      <c r="AU93" s="291"/>
      <c r="AV93" s="291"/>
      <c r="AW93" s="291"/>
      <c r="AX93" s="291"/>
      <c r="AY93" s="291"/>
      <c r="AZ93" s="291"/>
      <c r="BA93" s="291"/>
      <c r="BB93" s="291"/>
      <c r="BC93" s="291"/>
      <c r="BD93" s="291"/>
      <c r="BE93" s="291"/>
      <c r="BF93" s="291"/>
      <c r="BG93" s="291"/>
      <c r="BH93" s="291"/>
      <c r="BI93" s="291"/>
      <c r="BJ93" s="291"/>
      <c r="BK93" s="291"/>
      <c r="BL93" s="291"/>
      <c r="BM93" s="291"/>
      <c r="BN93" s="291"/>
      <c r="BO93" s="291"/>
      <c r="BP93" s="291"/>
      <c r="BQ93" s="291"/>
      <c r="BR93" s="291"/>
      <c r="BS93" s="291"/>
      <c r="BT93" s="291"/>
      <c r="BU93" s="291"/>
      <c r="BV93" s="291"/>
      <c r="BW93" s="291"/>
      <c r="BX93" s="291"/>
      <c r="BY93" s="291"/>
      <c r="BZ93" s="291"/>
      <c r="CA93" s="291"/>
      <c r="CB93" s="291"/>
      <c r="CC93" s="291"/>
      <c r="CD93" s="291"/>
      <c r="CE93" s="291"/>
      <c r="CF93" s="291"/>
      <c r="CG93" s="291"/>
      <c r="CH93" s="291"/>
      <c r="CI93" s="291"/>
      <c r="CJ93" s="291"/>
      <c r="CK93" s="291"/>
      <c r="CL93" s="291"/>
      <c r="CM93" s="291"/>
      <c r="CN93" s="291"/>
      <c r="CO93" s="291"/>
      <c r="CP93" s="291"/>
      <c r="CQ93" s="291"/>
      <c r="CR93" s="291"/>
      <c r="CS93" s="291"/>
      <c r="CT93" s="291"/>
      <c r="CU93" s="291"/>
      <c r="CV93" s="291"/>
      <c r="CW93" s="291"/>
      <c r="CX93" s="291"/>
      <c r="CY93" s="291"/>
      <c r="CZ93" s="291"/>
      <c r="DA93" s="291"/>
      <c r="DB93" s="291"/>
      <c r="DC93" s="291"/>
      <c r="DD93" s="291"/>
      <c r="DE93" s="291"/>
      <c r="DF93" s="291"/>
      <c r="DG93" s="291"/>
      <c r="DH93" s="291"/>
      <c r="DI93" s="291"/>
      <c r="DJ93" s="291"/>
      <c r="DK93" s="291"/>
      <c r="DL93" s="291"/>
      <c r="DM93" s="291"/>
      <c r="DN93" s="291"/>
      <c r="DO93" s="291"/>
      <c r="DP93" s="291"/>
      <c r="DQ93" s="291"/>
      <c r="DR93" s="291"/>
      <c r="DS93" s="291"/>
      <c r="DT93" s="291"/>
      <c r="DU93" s="291"/>
      <c r="DV93" s="291"/>
      <c r="DW93" s="291"/>
      <c r="DX93" s="291"/>
      <c r="DY93" s="291"/>
      <c r="DZ93" s="291"/>
    </row>
    <row r="94" spans="1:130" ht="13.2" customHeight="1">
      <c r="A94" s="562">
        <v>16</v>
      </c>
      <c r="B94" s="316" t="s">
        <v>554</v>
      </c>
      <c r="C94" s="561"/>
      <c r="D94" s="296"/>
      <c r="E94" s="427" t="s">
        <v>555</v>
      </c>
      <c r="F94" s="332">
        <v>0</v>
      </c>
      <c r="G94" s="332">
        <v>0</v>
      </c>
      <c r="H94" s="332">
        <v>1</v>
      </c>
      <c r="I94" s="293">
        <v>0</v>
      </c>
      <c r="J94" s="293">
        <v>0</v>
      </c>
      <c r="K94" s="457">
        <f>SUM(F94:J94)</f>
        <v>1</v>
      </c>
      <c r="L94" s="292" t="s">
        <v>17</v>
      </c>
      <c r="M94" s="322"/>
      <c r="N94" s="322"/>
      <c r="O94" s="169"/>
      <c r="P94" s="322">
        <f t="shared" si="2"/>
        <v>0</v>
      </c>
      <c r="Q94" s="322">
        <f t="shared" si="3"/>
        <v>0</v>
      </c>
      <c r="R94" s="361">
        <f>+K94*O94</f>
        <v>0</v>
      </c>
      <c r="S94" s="291"/>
      <c r="T94" s="291"/>
      <c r="U94" s="291"/>
      <c r="V94" s="291"/>
      <c r="W94" s="291"/>
      <c r="X94" s="291"/>
      <c r="Y94" s="291"/>
      <c r="Z94" s="291"/>
      <c r="AA94" s="291"/>
      <c r="AB94" s="291"/>
      <c r="AC94" s="291"/>
      <c r="AD94" s="291"/>
      <c r="AE94" s="291"/>
      <c r="AF94" s="291"/>
      <c r="AG94" s="291"/>
      <c r="AH94" s="291"/>
      <c r="AI94" s="291"/>
      <c r="AJ94" s="291"/>
      <c r="AK94" s="291"/>
      <c r="AL94" s="291"/>
      <c r="AM94" s="291"/>
      <c r="AN94" s="291"/>
      <c r="AO94" s="291"/>
      <c r="AP94" s="291"/>
      <c r="AQ94" s="291"/>
      <c r="AR94" s="291"/>
      <c r="AS94" s="291"/>
      <c r="AT94" s="291"/>
      <c r="AU94" s="291"/>
      <c r="AV94" s="291"/>
      <c r="AW94" s="291"/>
      <c r="AX94" s="291"/>
      <c r="AY94" s="291"/>
      <c r="AZ94" s="291"/>
      <c r="BA94" s="291"/>
      <c r="BB94" s="291"/>
      <c r="BC94" s="291"/>
      <c r="BD94" s="291"/>
      <c r="BE94" s="291"/>
      <c r="BF94" s="291"/>
      <c r="BG94" s="291"/>
      <c r="BH94" s="291"/>
      <c r="BI94" s="291"/>
      <c r="BJ94" s="291"/>
      <c r="BK94" s="291"/>
      <c r="BL94" s="291"/>
      <c r="BM94" s="291"/>
      <c r="BN94" s="291"/>
      <c r="BO94" s="291"/>
      <c r="BP94" s="291"/>
      <c r="BQ94" s="291"/>
      <c r="BR94" s="291"/>
      <c r="BS94" s="291"/>
      <c r="BT94" s="291"/>
      <c r="BU94" s="291"/>
      <c r="BV94" s="291"/>
      <c r="BW94" s="291"/>
      <c r="BX94" s="291"/>
      <c r="BY94" s="291"/>
      <c r="BZ94" s="291"/>
      <c r="CA94" s="291"/>
      <c r="CB94" s="291"/>
      <c r="CC94" s="291"/>
      <c r="CD94" s="291"/>
      <c r="CE94" s="291"/>
      <c r="CF94" s="291"/>
      <c r="CG94" s="291"/>
      <c r="CH94" s="291"/>
      <c r="CI94" s="291"/>
      <c r="CJ94" s="291"/>
      <c r="CK94" s="291"/>
      <c r="CL94" s="291"/>
      <c r="CM94" s="291"/>
      <c r="CN94" s="291"/>
      <c r="CO94" s="291"/>
      <c r="CP94" s="291"/>
      <c r="CQ94" s="291"/>
      <c r="CR94" s="291"/>
      <c r="CS94" s="291"/>
      <c r="CT94" s="291"/>
      <c r="CU94" s="291"/>
      <c r="CV94" s="291"/>
      <c r="CW94" s="291"/>
      <c r="CX94" s="291"/>
      <c r="CY94" s="291"/>
      <c r="CZ94" s="291"/>
      <c r="DA94" s="291"/>
      <c r="DB94" s="291"/>
      <c r="DC94" s="291"/>
      <c r="DD94" s="291"/>
      <c r="DE94" s="291"/>
      <c r="DF94" s="291"/>
      <c r="DG94" s="291"/>
      <c r="DH94" s="291"/>
      <c r="DI94" s="291"/>
      <c r="DJ94" s="291"/>
      <c r="DK94" s="291"/>
      <c r="DL94" s="291"/>
      <c r="DM94" s="291"/>
      <c r="DN94" s="291"/>
      <c r="DO94" s="291"/>
      <c r="DP94" s="291"/>
      <c r="DQ94" s="291"/>
      <c r="DR94" s="291"/>
      <c r="DS94" s="291"/>
      <c r="DT94" s="291"/>
      <c r="DU94" s="291"/>
      <c r="DV94" s="291"/>
      <c r="DW94" s="291"/>
      <c r="DX94" s="291"/>
      <c r="DY94" s="291"/>
      <c r="DZ94" s="291"/>
    </row>
    <row r="95" spans="1:130" ht="13.2" customHeight="1">
      <c r="A95" s="292"/>
      <c r="B95" s="318" t="s">
        <v>1</v>
      </c>
      <c r="C95" s="561" t="s">
        <v>556</v>
      </c>
      <c r="D95" s="296"/>
      <c r="E95" s="292"/>
      <c r="F95" s="333"/>
      <c r="G95" s="333"/>
      <c r="H95" s="334"/>
      <c r="I95" s="264"/>
      <c r="J95" s="264"/>
      <c r="K95" s="457"/>
      <c r="L95" s="292"/>
      <c r="M95" s="322"/>
      <c r="N95" s="322"/>
      <c r="O95" s="169"/>
      <c r="P95" s="322"/>
      <c r="Q95" s="322"/>
      <c r="R95" s="361"/>
      <c r="S95" s="291"/>
      <c r="T95" s="291"/>
      <c r="U95" s="291"/>
      <c r="V95" s="291"/>
      <c r="W95" s="291"/>
      <c r="X95" s="291"/>
      <c r="Y95" s="291"/>
      <c r="Z95" s="291"/>
      <c r="AA95" s="291"/>
      <c r="AB95" s="291"/>
      <c r="AC95" s="291"/>
      <c r="AD95" s="291"/>
      <c r="AE95" s="291"/>
      <c r="AF95" s="291"/>
      <c r="AG95" s="291"/>
      <c r="AH95" s="291"/>
      <c r="AI95" s="291"/>
      <c r="AJ95" s="291"/>
      <c r="AK95" s="291"/>
      <c r="AL95" s="291"/>
      <c r="AM95" s="291"/>
      <c r="AN95" s="291"/>
      <c r="AO95" s="291"/>
      <c r="AP95" s="291"/>
      <c r="AQ95" s="291"/>
      <c r="AR95" s="291"/>
      <c r="AS95" s="291"/>
      <c r="AT95" s="291"/>
      <c r="AU95" s="291"/>
      <c r="AV95" s="291"/>
      <c r="AW95" s="291"/>
      <c r="AX95" s="291"/>
      <c r="AY95" s="291"/>
      <c r="AZ95" s="291"/>
      <c r="BA95" s="291"/>
      <c r="BB95" s="291"/>
      <c r="BC95" s="291"/>
      <c r="BD95" s="291"/>
      <c r="BE95" s="291"/>
      <c r="BF95" s="291"/>
      <c r="BG95" s="291"/>
      <c r="BH95" s="291"/>
      <c r="BI95" s="291"/>
      <c r="BJ95" s="291"/>
      <c r="BK95" s="291"/>
      <c r="BL95" s="291"/>
      <c r="BM95" s="291"/>
      <c r="BN95" s="291"/>
      <c r="BO95" s="291"/>
      <c r="BP95" s="291"/>
      <c r="BQ95" s="291"/>
      <c r="BR95" s="291"/>
      <c r="BS95" s="291"/>
      <c r="BT95" s="291"/>
      <c r="BU95" s="291"/>
      <c r="BV95" s="291"/>
      <c r="BW95" s="291"/>
      <c r="BX95" s="291"/>
      <c r="BY95" s="291"/>
      <c r="BZ95" s="291"/>
      <c r="CA95" s="291"/>
      <c r="CB95" s="291"/>
      <c r="CC95" s="291"/>
      <c r="CD95" s="291"/>
      <c r="CE95" s="291"/>
      <c r="CF95" s="291"/>
      <c r="CG95" s="291"/>
      <c r="CH95" s="291"/>
      <c r="CI95" s="291"/>
      <c r="CJ95" s="291"/>
      <c r="CK95" s="291"/>
      <c r="CL95" s="291"/>
      <c r="CM95" s="291"/>
      <c r="CN95" s="291"/>
      <c r="CO95" s="291"/>
      <c r="CP95" s="291"/>
      <c r="CQ95" s="291"/>
      <c r="CR95" s="291"/>
      <c r="CS95" s="291"/>
      <c r="CT95" s="291"/>
      <c r="CU95" s="291"/>
      <c r="CV95" s="291"/>
      <c r="CW95" s="291"/>
      <c r="CX95" s="291"/>
      <c r="CY95" s="291"/>
      <c r="CZ95" s="291"/>
      <c r="DA95" s="291"/>
      <c r="DB95" s="291"/>
      <c r="DC95" s="291"/>
      <c r="DD95" s="291"/>
      <c r="DE95" s="291"/>
      <c r="DF95" s="291"/>
      <c r="DG95" s="291"/>
      <c r="DH95" s="291"/>
      <c r="DI95" s="291"/>
      <c r="DJ95" s="291"/>
      <c r="DK95" s="291"/>
      <c r="DL95" s="291"/>
      <c r="DM95" s="291"/>
      <c r="DN95" s="291"/>
      <c r="DO95" s="291"/>
      <c r="DP95" s="291"/>
      <c r="DQ95" s="291"/>
      <c r="DR95" s="291"/>
      <c r="DS95" s="291"/>
      <c r="DT95" s="291"/>
      <c r="DU95" s="291"/>
      <c r="DV95" s="291"/>
      <c r="DW95" s="291"/>
      <c r="DX95" s="291"/>
      <c r="DY95" s="291"/>
      <c r="DZ95" s="291"/>
    </row>
    <row r="96" spans="1:130" ht="13.2" customHeight="1">
      <c r="A96" s="292"/>
      <c r="B96" s="318" t="s">
        <v>1</v>
      </c>
      <c r="C96" s="561" t="s">
        <v>307</v>
      </c>
      <c r="D96" s="296"/>
      <c r="E96" s="292"/>
      <c r="F96" s="333"/>
      <c r="G96" s="333"/>
      <c r="H96" s="334"/>
      <c r="I96" s="264"/>
      <c r="J96" s="264"/>
      <c r="K96" s="457"/>
      <c r="L96" s="292"/>
      <c r="M96" s="322"/>
      <c r="N96" s="322"/>
      <c r="O96" s="169"/>
      <c r="P96" s="322"/>
      <c r="Q96" s="322"/>
      <c r="R96" s="361"/>
      <c r="S96" s="291"/>
      <c r="T96" s="291"/>
      <c r="U96" s="291"/>
      <c r="V96" s="291"/>
      <c r="W96" s="291"/>
      <c r="X96" s="291"/>
      <c r="Y96" s="291"/>
      <c r="Z96" s="291"/>
      <c r="AA96" s="291"/>
      <c r="AB96" s="291"/>
      <c r="AC96" s="291"/>
      <c r="AD96" s="291"/>
      <c r="AE96" s="291"/>
      <c r="AF96" s="291"/>
      <c r="AG96" s="291"/>
      <c r="AH96" s="291"/>
      <c r="AI96" s="291"/>
      <c r="AJ96" s="291"/>
      <c r="AK96" s="291"/>
      <c r="AL96" s="291"/>
      <c r="AM96" s="291"/>
      <c r="AN96" s="291"/>
      <c r="AO96" s="291"/>
      <c r="AP96" s="291"/>
      <c r="AQ96" s="291"/>
      <c r="AR96" s="291"/>
      <c r="AS96" s="291"/>
      <c r="AT96" s="291"/>
      <c r="AU96" s="291"/>
      <c r="AV96" s="291"/>
      <c r="AW96" s="291"/>
      <c r="AX96" s="291"/>
      <c r="AY96" s="291"/>
      <c r="AZ96" s="291"/>
      <c r="BA96" s="291"/>
      <c r="BB96" s="291"/>
      <c r="BC96" s="291"/>
      <c r="BD96" s="291"/>
      <c r="BE96" s="291"/>
      <c r="BF96" s="291"/>
      <c r="BG96" s="291"/>
      <c r="BH96" s="291"/>
      <c r="BI96" s="291"/>
      <c r="BJ96" s="291"/>
      <c r="BK96" s="291"/>
      <c r="BL96" s="291"/>
      <c r="BM96" s="291"/>
      <c r="BN96" s="291"/>
      <c r="BO96" s="291"/>
      <c r="BP96" s="291"/>
      <c r="BQ96" s="291"/>
      <c r="BR96" s="291"/>
      <c r="BS96" s="291"/>
      <c r="BT96" s="291"/>
      <c r="BU96" s="291"/>
      <c r="BV96" s="291"/>
      <c r="BW96" s="291"/>
      <c r="BX96" s="291"/>
      <c r="BY96" s="291"/>
      <c r="BZ96" s="291"/>
      <c r="CA96" s="291"/>
      <c r="CB96" s="291"/>
      <c r="CC96" s="291"/>
      <c r="CD96" s="291"/>
      <c r="CE96" s="291"/>
      <c r="CF96" s="291"/>
      <c r="CG96" s="291"/>
      <c r="CH96" s="291"/>
      <c r="CI96" s="291"/>
      <c r="CJ96" s="291"/>
      <c r="CK96" s="291"/>
      <c r="CL96" s="291"/>
      <c r="CM96" s="291"/>
      <c r="CN96" s="291"/>
      <c r="CO96" s="291"/>
      <c r="CP96" s="291"/>
      <c r="CQ96" s="291"/>
      <c r="CR96" s="291"/>
      <c r="CS96" s="291"/>
      <c r="CT96" s="291"/>
      <c r="CU96" s="291"/>
      <c r="CV96" s="291"/>
      <c r="CW96" s="291"/>
      <c r="CX96" s="291"/>
      <c r="CY96" s="291"/>
      <c r="CZ96" s="291"/>
      <c r="DA96" s="291"/>
      <c r="DB96" s="291"/>
      <c r="DC96" s="291"/>
      <c r="DD96" s="291"/>
      <c r="DE96" s="291"/>
      <c r="DF96" s="291"/>
      <c r="DG96" s="291"/>
      <c r="DH96" s="291"/>
      <c r="DI96" s="291"/>
      <c r="DJ96" s="291"/>
      <c r="DK96" s="291"/>
      <c r="DL96" s="291"/>
      <c r="DM96" s="291"/>
      <c r="DN96" s="291"/>
      <c r="DO96" s="291"/>
      <c r="DP96" s="291"/>
      <c r="DQ96" s="291"/>
      <c r="DR96" s="291"/>
      <c r="DS96" s="291"/>
      <c r="DT96" s="291"/>
      <c r="DU96" s="291"/>
      <c r="DV96" s="291"/>
      <c r="DW96" s="291"/>
      <c r="DX96" s="291"/>
      <c r="DY96" s="291"/>
      <c r="DZ96" s="291"/>
    </row>
    <row r="97" spans="1:130" ht="13.2" customHeight="1">
      <c r="A97" s="292"/>
      <c r="B97" s="318" t="s">
        <v>1</v>
      </c>
      <c r="C97" s="561" t="s">
        <v>493</v>
      </c>
      <c r="D97" s="296"/>
      <c r="E97" s="292"/>
      <c r="F97" s="333"/>
      <c r="G97" s="333"/>
      <c r="H97" s="334"/>
      <c r="I97" s="264"/>
      <c r="J97" s="264"/>
      <c r="K97" s="457"/>
      <c r="L97" s="292"/>
      <c r="M97" s="322"/>
      <c r="N97" s="322"/>
      <c r="O97" s="169"/>
      <c r="P97" s="322"/>
      <c r="Q97" s="322"/>
      <c r="R97" s="361"/>
      <c r="S97" s="291"/>
      <c r="T97" s="291"/>
      <c r="U97" s="291"/>
      <c r="V97" s="291"/>
      <c r="W97" s="291"/>
      <c r="X97" s="291"/>
      <c r="Y97" s="291"/>
      <c r="Z97" s="291"/>
      <c r="AA97" s="291"/>
      <c r="AB97" s="291"/>
      <c r="AC97" s="291"/>
      <c r="AD97" s="291"/>
      <c r="AE97" s="291"/>
      <c r="AF97" s="291"/>
      <c r="AG97" s="291"/>
      <c r="AH97" s="291"/>
      <c r="AI97" s="291"/>
      <c r="AJ97" s="291"/>
      <c r="AK97" s="291"/>
      <c r="AL97" s="291"/>
      <c r="AM97" s="291"/>
      <c r="AN97" s="291"/>
      <c r="AO97" s="291"/>
      <c r="AP97" s="291"/>
      <c r="AQ97" s="291"/>
      <c r="AR97" s="291"/>
      <c r="AS97" s="291"/>
      <c r="AT97" s="291"/>
      <c r="AU97" s="291"/>
      <c r="AV97" s="291"/>
      <c r="AW97" s="291"/>
      <c r="AX97" s="291"/>
      <c r="AY97" s="291"/>
      <c r="AZ97" s="291"/>
      <c r="BA97" s="291"/>
      <c r="BB97" s="291"/>
      <c r="BC97" s="291"/>
      <c r="BD97" s="291"/>
      <c r="BE97" s="291"/>
      <c r="BF97" s="291"/>
      <c r="BG97" s="291"/>
      <c r="BH97" s="291"/>
      <c r="BI97" s="291"/>
      <c r="BJ97" s="291"/>
      <c r="BK97" s="291"/>
      <c r="BL97" s="291"/>
      <c r="BM97" s="291"/>
      <c r="BN97" s="291"/>
      <c r="BO97" s="291"/>
      <c r="BP97" s="291"/>
      <c r="BQ97" s="291"/>
      <c r="BR97" s="291"/>
      <c r="BS97" s="291"/>
      <c r="BT97" s="291"/>
      <c r="BU97" s="291"/>
      <c r="BV97" s="291"/>
      <c r="BW97" s="291"/>
      <c r="BX97" s="291"/>
      <c r="BY97" s="291"/>
      <c r="BZ97" s="291"/>
      <c r="CA97" s="291"/>
      <c r="CB97" s="291"/>
      <c r="CC97" s="291"/>
      <c r="CD97" s="291"/>
      <c r="CE97" s="291"/>
      <c r="CF97" s="291"/>
      <c r="CG97" s="291"/>
      <c r="CH97" s="291"/>
      <c r="CI97" s="291"/>
      <c r="CJ97" s="291"/>
      <c r="CK97" s="291"/>
      <c r="CL97" s="291"/>
      <c r="CM97" s="291"/>
      <c r="CN97" s="291"/>
      <c r="CO97" s="291"/>
      <c r="CP97" s="291"/>
      <c r="CQ97" s="291"/>
      <c r="CR97" s="291"/>
      <c r="CS97" s="291"/>
      <c r="CT97" s="291"/>
      <c r="CU97" s="291"/>
      <c r="CV97" s="291"/>
      <c r="CW97" s="291"/>
      <c r="CX97" s="291"/>
      <c r="CY97" s="291"/>
      <c r="CZ97" s="291"/>
      <c r="DA97" s="291"/>
      <c r="DB97" s="291"/>
      <c r="DC97" s="291"/>
      <c r="DD97" s="291"/>
      <c r="DE97" s="291"/>
      <c r="DF97" s="291"/>
      <c r="DG97" s="291"/>
      <c r="DH97" s="291"/>
      <c r="DI97" s="291"/>
      <c r="DJ97" s="291"/>
      <c r="DK97" s="291"/>
      <c r="DL97" s="291"/>
      <c r="DM97" s="291"/>
      <c r="DN97" s="291"/>
      <c r="DO97" s="291"/>
      <c r="DP97" s="291"/>
      <c r="DQ97" s="291"/>
      <c r="DR97" s="291"/>
      <c r="DS97" s="291"/>
      <c r="DT97" s="291"/>
      <c r="DU97" s="291"/>
      <c r="DV97" s="291"/>
      <c r="DW97" s="291"/>
      <c r="DX97" s="291"/>
      <c r="DY97" s="291"/>
      <c r="DZ97" s="291"/>
    </row>
    <row r="98" spans="1:130" ht="13.2" customHeight="1">
      <c r="A98" s="292"/>
      <c r="B98" s="318" t="s">
        <v>1</v>
      </c>
      <c r="C98" s="561" t="s">
        <v>315</v>
      </c>
      <c r="E98" s="292"/>
      <c r="F98" s="333"/>
      <c r="G98" s="333"/>
      <c r="H98" s="334"/>
      <c r="I98" s="264"/>
      <c r="J98" s="264"/>
      <c r="K98" s="457"/>
      <c r="L98" s="292"/>
      <c r="M98" s="322"/>
      <c r="N98" s="322"/>
      <c r="O98" s="169"/>
      <c r="P98" s="322"/>
      <c r="Q98" s="322"/>
      <c r="R98" s="361"/>
      <c r="S98" s="291"/>
      <c r="T98" s="291"/>
      <c r="U98" s="291"/>
      <c r="V98" s="291"/>
      <c r="W98" s="291"/>
      <c r="X98" s="291"/>
      <c r="Y98" s="291"/>
      <c r="Z98" s="291"/>
      <c r="AA98" s="291"/>
      <c r="AB98" s="291"/>
      <c r="AC98" s="291"/>
      <c r="AD98" s="291"/>
      <c r="AE98" s="291"/>
      <c r="AF98" s="291"/>
      <c r="AG98" s="291"/>
      <c r="AH98" s="291"/>
      <c r="AI98" s="291"/>
      <c r="AJ98" s="291"/>
      <c r="AK98" s="291"/>
      <c r="AL98" s="291"/>
      <c r="AM98" s="291"/>
      <c r="AN98" s="291"/>
      <c r="AO98" s="291"/>
      <c r="AP98" s="291"/>
      <c r="AQ98" s="291"/>
      <c r="AR98" s="291"/>
      <c r="AS98" s="291"/>
      <c r="AT98" s="291"/>
      <c r="AU98" s="291"/>
      <c r="AV98" s="291"/>
      <c r="AW98" s="291"/>
      <c r="AX98" s="291"/>
      <c r="AY98" s="291"/>
      <c r="AZ98" s="291"/>
      <c r="BA98" s="291"/>
      <c r="BB98" s="291"/>
      <c r="BC98" s="291"/>
      <c r="BD98" s="291"/>
      <c r="BE98" s="291"/>
      <c r="BF98" s="291"/>
      <c r="BG98" s="291"/>
      <c r="BH98" s="291"/>
      <c r="BI98" s="291"/>
      <c r="BJ98" s="291"/>
      <c r="BK98" s="291"/>
      <c r="BL98" s="291"/>
      <c r="BM98" s="291"/>
      <c r="BN98" s="291"/>
      <c r="BO98" s="291"/>
      <c r="BP98" s="291"/>
      <c r="BQ98" s="291"/>
      <c r="BR98" s="291"/>
      <c r="BS98" s="291"/>
      <c r="BT98" s="291"/>
      <c r="BU98" s="291"/>
      <c r="BV98" s="291"/>
      <c r="BW98" s="291"/>
      <c r="BX98" s="291"/>
      <c r="BY98" s="291"/>
      <c r="BZ98" s="291"/>
      <c r="CA98" s="291"/>
      <c r="CB98" s="291"/>
      <c r="CC98" s="291"/>
      <c r="CD98" s="291"/>
      <c r="CE98" s="291"/>
      <c r="CF98" s="291"/>
      <c r="CG98" s="291"/>
      <c r="CH98" s="291"/>
      <c r="CI98" s="291"/>
      <c r="CJ98" s="291"/>
      <c r="CK98" s="291"/>
      <c r="CL98" s="291"/>
      <c r="CM98" s="291"/>
      <c r="CN98" s="291"/>
      <c r="CO98" s="291"/>
      <c r="CP98" s="291"/>
      <c r="CQ98" s="291"/>
      <c r="CR98" s="291"/>
      <c r="CS98" s="291"/>
      <c r="CT98" s="291"/>
      <c r="CU98" s="291"/>
      <c r="CV98" s="291"/>
      <c r="CW98" s="291"/>
      <c r="CX98" s="291"/>
      <c r="CY98" s="291"/>
      <c r="CZ98" s="291"/>
      <c r="DA98" s="291"/>
      <c r="DB98" s="291"/>
      <c r="DC98" s="291"/>
      <c r="DD98" s="291"/>
      <c r="DE98" s="291"/>
      <c r="DF98" s="291"/>
      <c r="DG98" s="291"/>
      <c r="DH98" s="291"/>
      <c r="DI98" s="291"/>
      <c r="DJ98" s="291"/>
      <c r="DK98" s="291"/>
      <c r="DL98" s="291"/>
      <c r="DM98" s="291"/>
      <c r="DN98" s="291"/>
      <c r="DO98" s="291"/>
      <c r="DP98" s="291"/>
      <c r="DQ98" s="291"/>
      <c r="DR98" s="291"/>
      <c r="DS98" s="291"/>
      <c r="DT98" s="291"/>
      <c r="DU98" s="291"/>
      <c r="DV98" s="291"/>
      <c r="DW98" s="291"/>
      <c r="DX98" s="291"/>
      <c r="DY98" s="291"/>
      <c r="DZ98" s="291"/>
    </row>
    <row r="99" spans="1:130" ht="13.2" customHeight="1">
      <c r="A99" s="292"/>
      <c r="B99" s="318" t="s">
        <v>1</v>
      </c>
      <c r="C99" s="561" t="s">
        <v>316</v>
      </c>
      <c r="E99" s="292"/>
      <c r="F99" s="333"/>
      <c r="G99" s="333"/>
      <c r="H99" s="334"/>
      <c r="I99" s="264"/>
      <c r="J99" s="264"/>
      <c r="K99" s="457"/>
      <c r="L99" s="292"/>
      <c r="M99" s="322"/>
      <c r="N99" s="322"/>
      <c r="O99" s="169"/>
      <c r="P99" s="322"/>
      <c r="Q99" s="322"/>
      <c r="R99" s="361"/>
      <c r="S99" s="291"/>
      <c r="T99" s="291"/>
      <c r="U99" s="291"/>
      <c r="V99" s="291"/>
      <c r="W99" s="291"/>
      <c r="X99" s="291"/>
      <c r="Y99" s="291"/>
      <c r="Z99" s="291"/>
      <c r="AA99" s="291"/>
      <c r="AB99" s="291"/>
      <c r="AC99" s="291"/>
      <c r="AD99" s="291"/>
      <c r="AE99" s="291"/>
      <c r="AF99" s="291"/>
      <c r="AG99" s="291"/>
      <c r="AH99" s="291"/>
      <c r="AI99" s="291"/>
      <c r="AJ99" s="291"/>
      <c r="AK99" s="291"/>
      <c r="AL99" s="291"/>
      <c r="AM99" s="291"/>
      <c r="AN99" s="291"/>
      <c r="AO99" s="291"/>
      <c r="AP99" s="291"/>
      <c r="AQ99" s="291"/>
      <c r="AR99" s="291"/>
      <c r="AS99" s="291"/>
      <c r="AT99" s="291"/>
      <c r="AU99" s="291"/>
      <c r="AV99" s="291"/>
      <c r="AW99" s="291"/>
      <c r="AX99" s="291"/>
      <c r="AY99" s="291"/>
      <c r="AZ99" s="291"/>
      <c r="BA99" s="291"/>
      <c r="BB99" s="291"/>
      <c r="BC99" s="291"/>
      <c r="BD99" s="291"/>
      <c r="BE99" s="291"/>
      <c r="BF99" s="291"/>
      <c r="BG99" s="291"/>
      <c r="BH99" s="291"/>
      <c r="BI99" s="291"/>
      <c r="BJ99" s="291"/>
      <c r="BK99" s="291"/>
      <c r="BL99" s="291"/>
      <c r="BM99" s="291"/>
      <c r="BN99" s="291"/>
      <c r="BO99" s="291"/>
      <c r="BP99" s="291"/>
      <c r="BQ99" s="291"/>
      <c r="BR99" s="291"/>
      <c r="BS99" s="291"/>
      <c r="BT99" s="291"/>
      <c r="BU99" s="291"/>
      <c r="BV99" s="291"/>
      <c r="BW99" s="291"/>
      <c r="BX99" s="291"/>
      <c r="BY99" s="291"/>
      <c r="BZ99" s="291"/>
      <c r="CA99" s="291"/>
      <c r="CB99" s="291"/>
      <c r="CC99" s="291"/>
      <c r="CD99" s="291"/>
      <c r="CE99" s="291"/>
      <c r="CF99" s="291"/>
      <c r="CG99" s="291"/>
      <c r="CH99" s="291"/>
      <c r="CI99" s="291"/>
      <c r="CJ99" s="291"/>
      <c r="CK99" s="291"/>
      <c r="CL99" s="291"/>
      <c r="CM99" s="291"/>
      <c r="CN99" s="291"/>
      <c r="CO99" s="291"/>
      <c r="CP99" s="291"/>
      <c r="CQ99" s="291"/>
      <c r="CR99" s="291"/>
      <c r="CS99" s="291"/>
      <c r="CT99" s="291"/>
      <c r="CU99" s="291"/>
      <c r="CV99" s="291"/>
      <c r="CW99" s="291"/>
      <c r="CX99" s="291"/>
      <c r="CY99" s="291"/>
      <c r="CZ99" s="291"/>
      <c r="DA99" s="291"/>
      <c r="DB99" s="291"/>
      <c r="DC99" s="291"/>
      <c r="DD99" s="291"/>
      <c r="DE99" s="291"/>
      <c r="DF99" s="291"/>
      <c r="DG99" s="291"/>
      <c r="DH99" s="291"/>
      <c r="DI99" s="291"/>
      <c r="DJ99" s="291"/>
      <c r="DK99" s="291"/>
      <c r="DL99" s="291"/>
      <c r="DM99" s="291"/>
      <c r="DN99" s="291"/>
      <c r="DO99" s="291"/>
      <c r="DP99" s="291"/>
      <c r="DQ99" s="291"/>
      <c r="DR99" s="291"/>
      <c r="DS99" s="291"/>
      <c r="DT99" s="291"/>
      <c r="DU99" s="291"/>
      <c r="DV99" s="291"/>
      <c r="DW99" s="291"/>
      <c r="DX99" s="291"/>
      <c r="DY99" s="291"/>
      <c r="DZ99" s="291"/>
    </row>
    <row r="100" spans="1:130" ht="13.2" customHeight="1">
      <c r="A100" s="562">
        <v>17</v>
      </c>
      <c r="B100" s="316" t="s">
        <v>552</v>
      </c>
      <c r="C100" s="561"/>
      <c r="D100" s="296"/>
      <c r="E100" s="427" t="s">
        <v>553</v>
      </c>
      <c r="F100" s="332">
        <v>0</v>
      </c>
      <c r="G100" s="332">
        <v>0</v>
      </c>
      <c r="H100" s="332">
        <v>0</v>
      </c>
      <c r="I100" s="293">
        <v>0</v>
      </c>
      <c r="J100" s="293">
        <v>1</v>
      </c>
      <c r="K100" s="457">
        <f>SUM(F100:J100)</f>
        <v>1</v>
      </c>
      <c r="L100" s="292" t="s">
        <v>17</v>
      </c>
      <c r="M100" s="322"/>
      <c r="N100" s="322"/>
      <c r="O100" s="169"/>
      <c r="P100" s="322">
        <f t="shared" ref="P100:P113" si="4">+M100*K100</f>
        <v>0</v>
      </c>
      <c r="Q100" s="322">
        <f t="shared" ref="Q100:Q113" si="5">+N100*K100</f>
        <v>0</v>
      </c>
      <c r="R100" s="361">
        <f>+K100*O100</f>
        <v>0</v>
      </c>
      <c r="S100" s="291"/>
      <c r="T100" s="291"/>
      <c r="U100" s="291"/>
      <c r="V100" s="291"/>
      <c r="W100" s="291"/>
      <c r="X100" s="291"/>
      <c r="Y100" s="291"/>
      <c r="Z100" s="291"/>
      <c r="AA100" s="291"/>
      <c r="AB100" s="291"/>
      <c r="AC100" s="291"/>
      <c r="AD100" s="291"/>
      <c r="AE100" s="291"/>
      <c r="AF100" s="291"/>
      <c r="AG100" s="291"/>
      <c r="AH100" s="291"/>
      <c r="AI100" s="291"/>
      <c r="AJ100" s="291"/>
      <c r="AK100" s="291"/>
      <c r="AL100" s="291"/>
      <c r="AM100" s="291"/>
      <c r="AN100" s="291"/>
      <c r="AO100" s="291"/>
      <c r="AP100" s="291"/>
      <c r="AQ100" s="291"/>
      <c r="AR100" s="291"/>
      <c r="AS100" s="291"/>
      <c r="AT100" s="291"/>
      <c r="AU100" s="291"/>
      <c r="AV100" s="291"/>
      <c r="AW100" s="291"/>
      <c r="AX100" s="291"/>
      <c r="AY100" s="291"/>
      <c r="AZ100" s="291"/>
      <c r="BA100" s="291"/>
      <c r="BB100" s="291"/>
      <c r="BC100" s="291"/>
      <c r="BD100" s="291"/>
      <c r="BE100" s="291"/>
      <c r="BF100" s="291"/>
      <c r="BG100" s="291"/>
      <c r="BH100" s="291"/>
      <c r="BI100" s="291"/>
      <c r="BJ100" s="291"/>
      <c r="BK100" s="291"/>
      <c r="BL100" s="291"/>
      <c r="BM100" s="291"/>
      <c r="BN100" s="291"/>
      <c r="BO100" s="291"/>
      <c r="BP100" s="291"/>
      <c r="BQ100" s="291"/>
      <c r="BR100" s="291"/>
      <c r="BS100" s="291"/>
      <c r="BT100" s="291"/>
      <c r="BU100" s="291"/>
      <c r="BV100" s="291"/>
      <c r="BW100" s="291"/>
      <c r="BX100" s="291"/>
      <c r="BY100" s="291"/>
      <c r="BZ100" s="291"/>
      <c r="CA100" s="291"/>
      <c r="CB100" s="291"/>
      <c r="CC100" s="291"/>
      <c r="CD100" s="291"/>
      <c r="CE100" s="291"/>
      <c r="CF100" s="291"/>
      <c r="CG100" s="291"/>
      <c r="CH100" s="291"/>
      <c r="CI100" s="291"/>
      <c r="CJ100" s="291"/>
      <c r="CK100" s="291"/>
      <c r="CL100" s="291"/>
      <c r="CM100" s="291"/>
      <c r="CN100" s="291"/>
      <c r="CO100" s="291"/>
      <c r="CP100" s="291"/>
      <c r="CQ100" s="291"/>
      <c r="CR100" s="291"/>
      <c r="CS100" s="291"/>
      <c r="CT100" s="291"/>
      <c r="CU100" s="291"/>
      <c r="CV100" s="291"/>
      <c r="CW100" s="291"/>
      <c r="CX100" s="291"/>
      <c r="CY100" s="291"/>
      <c r="CZ100" s="291"/>
      <c r="DA100" s="291"/>
      <c r="DB100" s="291"/>
      <c r="DC100" s="291"/>
      <c r="DD100" s="291"/>
      <c r="DE100" s="291"/>
      <c r="DF100" s="291"/>
      <c r="DG100" s="291"/>
      <c r="DH100" s="291"/>
      <c r="DI100" s="291"/>
      <c r="DJ100" s="291"/>
      <c r="DK100" s="291"/>
      <c r="DL100" s="291"/>
      <c r="DM100" s="291"/>
      <c r="DN100" s="291"/>
      <c r="DO100" s="291"/>
      <c r="DP100" s="291"/>
      <c r="DQ100" s="291"/>
      <c r="DR100" s="291"/>
      <c r="DS100" s="291"/>
      <c r="DT100" s="291"/>
      <c r="DU100" s="291"/>
      <c r="DV100" s="291"/>
      <c r="DW100" s="291"/>
      <c r="DX100" s="291"/>
      <c r="DY100" s="291"/>
      <c r="DZ100" s="291"/>
    </row>
    <row r="101" spans="1:130" ht="13.2" customHeight="1">
      <c r="A101" s="292"/>
      <c r="B101" s="318" t="s">
        <v>1</v>
      </c>
      <c r="C101" s="561" t="s">
        <v>557</v>
      </c>
      <c r="D101" s="296"/>
      <c r="E101" s="292"/>
      <c r="F101" s="333"/>
      <c r="G101" s="333"/>
      <c r="H101" s="334"/>
      <c r="I101" s="264"/>
      <c r="J101" s="264"/>
      <c r="K101" s="457"/>
      <c r="L101" s="292"/>
      <c r="M101" s="322"/>
      <c r="N101" s="322"/>
      <c r="O101" s="169"/>
      <c r="P101" s="322"/>
      <c r="Q101" s="322"/>
      <c r="R101" s="361"/>
      <c r="S101" s="291"/>
      <c r="T101" s="291"/>
      <c r="U101" s="291"/>
      <c r="V101" s="291"/>
      <c r="W101" s="291"/>
      <c r="X101" s="291"/>
      <c r="Y101" s="291"/>
      <c r="Z101" s="291"/>
      <c r="AA101" s="291"/>
      <c r="AB101" s="291"/>
      <c r="AC101" s="291"/>
      <c r="AD101" s="291"/>
      <c r="AE101" s="291"/>
      <c r="AF101" s="291"/>
      <c r="AG101" s="291"/>
      <c r="AH101" s="291"/>
      <c r="AI101" s="291"/>
      <c r="AJ101" s="291"/>
      <c r="AK101" s="291"/>
      <c r="AL101" s="291"/>
      <c r="AM101" s="291"/>
      <c r="AN101" s="291"/>
      <c r="AO101" s="291"/>
      <c r="AP101" s="291"/>
      <c r="AQ101" s="291"/>
      <c r="AR101" s="291"/>
      <c r="AS101" s="291"/>
      <c r="AT101" s="291"/>
      <c r="AU101" s="291"/>
      <c r="AV101" s="291"/>
      <c r="AW101" s="291"/>
      <c r="AX101" s="291"/>
      <c r="AY101" s="291"/>
      <c r="AZ101" s="291"/>
      <c r="BA101" s="291"/>
      <c r="BB101" s="291"/>
      <c r="BC101" s="291"/>
      <c r="BD101" s="291"/>
      <c r="BE101" s="291"/>
      <c r="BF101" s="291"/>
      <c r="BG101" s="291"/>
      <c r="BH101" s="291"/>
      <c r="BI101" s="291"/>
      <c r="BJ101" s="291"/>
      <c r="BK101" s="291"/>
      <c r="BL101" s="291"/>
      <c r="BM101" s="291"/>
      <c r="BN101" s="291"/>
      <c r="BO101" s="291"/>
      <c r="BP101" s="291"/>
      <c r="BQ101" s="291"/>
      <c r="BR101" s="291"/>
      <c r="BS101" s="291"/>
      <c r="BT101" s="291"/>
      <c r="BU101" s="291"/>
      <c r="BV101" s="291"/>
      <c r="BW101" s="291"/>
      <c r="BX101" s="291"/>
      <c r="BY101" s="291"/>
      <c r="BZ101" s="291"/>
      <c r="CA101" s="291"/>
      <c r="CB101" s="291"/>
      <c r="CC101" s="291"/>
      <c r="CD101" s="291"/>
      <c r="CE101" s="291"/>
      <c r="CF101" s="291"/>
      <c r="CG101" s="291"/>
      <c r="CH101" s="291"/>
      <c r="CI101" s="291"/>
      <c r="CJ101" s="291"/>
      <c r="CK101" s="291"/>
      <c r="CL101" s="291"/>
      <c r="CM101" s="291"/>
      <c r="CN101" s="291"/>
      <c r="CO101" s="291"/>
      <c r="CP101" s="291"/>
      <c r="CQ101" s="291"/>
      <c r="CR101" s="291"/>
      <c r="CS101" s="291"/>
      <c r="CT101" s="291"/>
      <c r="CU101" s="291"/>
      <c r="CV101" s="291"/>
      <c r="CW101" s="291"/>
      <c r="CX101" s="291"/>
      <c r="CY101" s="291"/>
      <c r="CZ101" s="291"/>
      <c r="DA101" s="291"/>
      <c r="DB101" s="291"/>
      <c r="DC101" s="291"/>
      <c r="DD101" s="291"/>
      <c r="DE101" s="291"/>
      <c r="DF101" s="291"/>
      <c r="DG101" s="291"/>
      <c r="DH101" s="291"/>
      <c r="DI101" s="291"/>
      <c r="DJ101" s="291"/>
      <c r="DK101" s="291"/>
      <c r="DL101" s="291"/>
      <c r="DM101" s="291"/>
      <c r="DN101" s="291"/>
      <c r="DO101" s="291"/>
      <c r="DP101" s="291"/>
      <c r="DQ101" s="291"/>
      <c r="DR101" s="291"/>
      <c r="DS101" s="291"/>
      <c r="DT101" s="291"/>
      <c r="DU101" s="291"/>
      <c r="DV101" s="291"/>
      <c r="DW101" s="291"/>
      <c r="DX101" s="291"/>
      <c r="DY101" s="291"/>
      <c r="DZ101" s="291"/>
    </row>
    <row r="102" spans="1:130" ht="13.2" customHeight="1">
      <c r="A102" s="292"/>
      <c r="B102" s="318" t="s">
        <v>1</v>
      </c>
      <c r="C102" s="561" t="s">
        <v>307</v>
      </c>
      <c r="D102" s="296"/>
      <c r="E102" s="292"/>
      <c r="F102" s="333"/>
      <c r="G102" s="333"/>
      <c r="H102" s="334"/>
      <c r="I102" s="264"/>
      <c r="J102" s="264"/>
      <c r="K102" s="457"/>
      <c r="L102" s="292"/>
      <c r="M102" s="322"/>
      <c r="N102" s="322"/>
      <c r="O102" s="169"/>
      <c r="P102" s="322"/>
      <c r="Q102" s="322"/>
      <c r="R102" s="361"/>
      <c r="S102" s="291"/>
      <c r="T102" s="291"/>
      <c r="U102" s="291"/>
      <c r="V102" s="291"/>
      <c r="W102" s="291"/>
      <c r="X102" s="291"/>
      <c r="Y102" s="291"/>
      <c r="Z102" s="291"/>
      <c r="AA102" s="291"/>
      <c r="AB102" s="291"/>
      <c r="AC102" s="291"/>
      <c r="AD102" s="291"/>
      <c r="AE102" s="291"/>
      <c r="AF102" s="291"/>
      <c r="AG102" s="291"/>
      <c r="AH102" s="291"/>
      <c r="AI102" s="291"/>
      <c r="AJ102" s="291"/>
      <c r="AK102" s="291"/>
      <c r="AL102" s="291"/>
      <c r="AM102" s="291"/>
      <c r="AN102" s="291"/>
      <c r="AO102" s="291"/>
      <c r="AP102" s="291"/>
      <c r="AQ102" s="291"/>
      <c r="AR102" s="291"/>
      <c r="AS102" s="291"/>
      <c r="AT102" s="291"/>
      <c r="AU102" s="291"/>
      <c r="AV102" s="291"/>
      <c r="AW102" s="291"/>
      <c r="AX102" s="291"/>
      <c r="AY102" s="291"/>
      <c r="AZ102" s="291"/>
      <c r="BA102" s="291"/>
      <c r="BB102" s="291"/>
      <c r="BC102" s="291"/>
      <c r="BD102" s="291"/>
      <c r="BE102" s="291"/>
      <c r="BF102" s="291"/>
      <c r="BG102" s="291"/>
      <c r="BH102" s="291"/>
      <c r="BI102" s="291"/>
      <c r="BJ102" s="291"/>
      <c r="BK102" s="291"/>
      <c r="BL102" s="291"/>
      <c r="BM102" s="291"/>
      <c r="BN102" s="291"/>
      <c r="BO102" s="291"/>
      <c r="BP102" s="291"/>
      <c r="BQ102" s="291"/>
      <c r="BR102" s="291"/>
      <c r="BS102" s="291"/>
      <c r="BT102" s="291"/>
      <c r="BU102" s="291"/>
      <c r="BV102" s="291"/>
      <c r="BW102" s="291"/>
      <c r="BX102" s="291"/>
      <c r="BY102" s="291"/>
      <c r="BZ102" s="291"/>
      <c r="CA102" s="291"/>
      <c r="CB102" s="291"/>
      <c r="CC102" s="291"/>
      <c r="CD102" s="291"/>
      <c r="CE102" s="291"/>
      <c r="CF102" s="291"/>
      <c r="CG102" s="291"/>
      <c r="CH102" s="291"/>
      <c r="CI102" s="291"/>
      <c r="CJ102" s="291"/>
      <c r="CK102" s="291"/>
      <c r="CL102" s="291"/>
      <c r="CM102" s="291"/>
      <c r="CN102" s="291"/>
      <c r="CO102" s="291"/>
      <c r="CP102" s="291"/>
      <c r="CQ102" s="291"/>
      <c r="CR102" s="291"/>
      <c r="CS102" s="291"/>
      <c r="CT102" s="291"/>
      <c r="CU102" s="291"/>
      <c r="CV102" s="291"/>
      <c r="CW102" s="291"/>
      <c r="CX102" s="291"/>
      <c r="CY102" s="291"/>
      <c r="CZ102" s="291"/>
      <c r="DA102" s="291"/>
      <c r="DB102" s="291"/>
      <c r="DC102" s="291"/>
      <c r="DD102" s="291"/>
      <c r="DE102" s="291"/>
      <c r="DF102" s="291"/>
      <c r="DG102" s="291"/>
      <c r="DH102" s="291"/>
      <c r="DI102" s="291"/>
      <c r="DJ102" s="291"/>
      <c r="DK102" s="291"/>
      <c r="DL102" s="291"/>
      <c r="DM102" s="291"/>
      <c r="DN102" s="291"/>
      <c r="DO102" s="291"/>
      <c r="DP102" s="291"/>
      <c r="DQ102" s="291"/>
      <c r="DR102" s="291"/>
      <c r="DS102" s="291"/>
      <c r="DT102" s="291"/>
      <c r="DU102" s="291"/>
      <c r="DV102" s="291"/>
      <c r="DW102" s="291"/>
      <c r="DX102" s="291"/>
      <c r="DY102" s="291"/>
      <c r="DZ102" s="291"/>
    </row>
    <row r="103" spans="1:130" ht="13.2" customHeight="1">
      <c r="A103" s="292"/>
      <c r="B103" s="318" t="s">
        <v>1</v>
      </c>
      <c r="C103" s="561" t="s">
        <v>493</v>
      </c>
      <c r="D103" s="296"/>
      <c r="E103" s="292"/>
      <c r="F103" s="333"/>
      <c r="G103" s="333"/>
      <c r="H103" s="334"/>
      <c r="I103" s="264"/>
      <c r="J103" s="264"/>
      <c r="K103" s="457"/>
      <c r="L103" s="292"/>
      <c r="M103" s="322"/>
      <c r="N103" s="322"/>
      <c r="O103" s="169"/>
      <c r="P103" s="322"/>
      <c r="Q103" s="322"/>
      <c r="R103" s="361"/>
      <c r="S103" s="291"/>
      <c r="T103" s="291"/>
      <c r="U103" s="291"/>
      <c r="V103" s="291"/>
      <c r="W103" s="291"/>
      <c r="X103" s="291"/>
      <c r="Y103" s="291"/>
      <c r="Z103" s="291"/>
      <c r="AA103" s="291"/>
      <c r="AB103" s="291"/>
      <c r="AC103" s="291"/>
      <c r="AD103" s="291"/>
      <c r="AE103" s="291"/>
      <c r="AF103" s="291"/>
      <c r="AG103" s="291"/>
      <c r="AH103" s="291"/>
      <c r="AI103" s="291"/>
      <c r="AJ103" s="291"/>
      <c r="AK103" s="291"/>
      <c r="AL103" s="291"/>
      <c r="AM103" s="291"/>
      <c r="AN103" s="291"/>
      <c r="AO103" s="291"/>
      <c r="AP103" s="291"/>
      <c r="AQ103" s="291"/>
      <c r="AR103" s="291"/>
      <c r="AS103" s="291"/>
      <c r="AT103" s="291"/>
      <c r="AU103" s="291"/>
      <c r="AV103" s="291"/>
      <c r="AW103" s="291"/>
      <c r="AX103" s="291"/>
      <c r="AY103" s="291"/>
      <c r="AZ103" s="291"/>
      <c r="BA103" s="291"/>
      <c r="BB103" s="291"/>
      <c r="BC103" s="291"/>
      <c r="BD103" s="291"/>
      <c r="BE103" s="291"/>
      <c r="BF103" s="291"/>
      <c r="BG103" s="291"/>
      <c r="BH103" s="291"/>
      <c r="BI103" s="291"/>
      <c r="BJ103" s="291"/>
      <c r="BK103" s="291"/>
      <c r="BL103" s="291"/>
      <c r="BM103" s="291"/>
      <c r="BN103" s="291"/>
      <c r="BO103" s="291"/>
      <c r="BP103" s="291"/>
      <c r="BQ103" s="291"/>
      <c r="BR103" s="291"/>
      <c r="BS103" s="291"/>
      <c r="BT103" s="291"/>
      <c r="BU103" s="291"/>
      <c r="BV103" s="291"/>
      <c r="BW103" s="291"/>
      <c r="BX103" s="291"/>
      <c r="BY103" s="291"/>
      <c r="BZ103" s="291"/>
      <c r="CA103" s="291"/>
      <c r="CB103" s="291"/>
      <c r="CC103" s="291"/>
      <c r="CD103" s="291"/>
      <c r="CE103" s="291"/>
      <c r="CF103" s="291"/>
      <c r="CG103" s="291"/>
      <c r="CH103" s="291"/>
      <c r="CI103" s="291"/>
      <c r="CJ103" s="291"/>
      <c r="CK103" s="291"/>
      <c r="CL103" s="291"/>
      <c r="CM103" s="291"/>
      <c r="CN103" s="291"/>
      <c r="CO103" s="291"/>
      <c r="CP103" s="291"/>
      <c r="CQ103" s="291"/>
      <c r="CR103" s="291"/>
      <c r="CS103" s="291"/>
      <c r="CT103" s="291"/>
      <c r="CU103" s="291"/>
      <c r="CV103" s="291"/>
      <c r="CW103" s="291"/>
      <c r="CX103" s="291"/>
      <c r="CY103" s="291"/>
      <c r="CZ103" s="291"/>
      <c r="DA103" s="291"/>
      <c r="DB103" s="291"/>
      <c r="DC103" s="291"/>
      <c r="DD103" s="291"/>
      <c r="DE103" s="291"/>
      <c r="DF103" s="291"/>
      <c r="DG103" s="291"/>
      <c r="DH103" s="291"/>
      <c r="DI103" s="291"/>
      <c r="DJ103" s="291"/>
      <c r="DK103" s="291"/>
      <c r="DL103" s="291"/>
      <c r="DM103" s="291"/>
      <c r="DN103" s="291"/>
      <c r="DO103" s="291"/>
      <c r="DP103" s="291"/>
      <c r="DQ103" s="291"/>
      <c r="DR103" s="291"/>
      <c r="DS103" s="291"/>
      <c r="DT103" s="291"/>
      <c r="DU103" s="291"/>
      <c r="DV103" s="291"/>
      <c r="DW103" s="291"/>
      <c r="DX103" s="291"/>
      <c r="DY103" s="291"/>
      <c r="DZ103" s="291"/>
    </row>
    <row r="104" spans="1:130" ht="13.2" customHeight="1">
      <c r="A104" s="292"/>
      <c r="B104" s="318" t="s">
        <v>1</v>
      </c>
      <c r="C104" s="561" t="s">
        <v>315</v>
      </c>
      <c r="E104" s="292"/>
      <c r="F104" s="333"/>
      <c r="G104" s="333"/>
      <c r="H104" s="334"/>
      <c r="I104" s="264"/>
      <c r="J104" s="264"/>
      <c r="K104" s="457"/>
      <c r="L104" s="292"/>
      <c r="M104" s="322"/>
      <c r="N104" s="322"/>
      <c r="O104" s="169"/>
      <c r="P104" s="322"/>
      <c r="Q104" s="322"/>
      <c r="R104" s="361"/>
      <c r="S104" s="291"/>
      <c r="T104" s="291"/>
      <c r="U104" s="291"/>
      <c r="V104" s="291"/>
      <c r="W104" s="291"/>
      <c r="X104" s="291"/>
      <c r="Y104" s="291"/>
      <c r="Z104" s="291"/>
      <c r="AA104" s="291"/>
      <c r="AB104" s="291"/>
      <c r="AC104" s="291"/>
      <c r="AD104" s="291"/>
      <c r="AE104" s="291"/>
      <c r="AF104" s="291"/>
      <c r="AG104" s="291"/>
      <c r="AH104" s="291"/>
      <c r="AI104" s="291"/>
      <c r="AJ104" s="291"/>
      <c r="AK104" s="291"/>
      <c r="AL104" s="291"/>
      <c r="AM104" s="291"/>
      <c r="AN104" s="291"/>
      <c r="AO104" s="291"/>
      <c r="AP104" s="291"/>
      <c r="AQ104" s="291"/>
      <c r="AR104" s="291"/>
      <c r="AS104" s="291"/>
      <c r="AT104" s="291"/>
      <c r="AU104" s="291"/>
      <c r="AV104" s="291"/>
      <c r="AW104" s="291"/>
      <c r="AX104" s="291"/>
      <c r="AY104" s="291"/>
      <c r="AZ104" s="291"/>
      <c r="BA104" s="291"/>
      <c r="BB104" s="291"/>
      <c r="BC104" s="291"/>
      <c r="BD104" s="291"/>
      <c r="BE104" s="291"/>
      <c r="BF104" s="291"/>
      <c r="BG104" s="291"/>
      <c r="BH104" s="291"/>
      <c r="BI104" s="291"/>
      <c r="BJ104" s="291"/>
      <c r="BK104" s="291"/>
      <c r="BL104" s="291"/>
      <c r="BM104" s="291"/>
      <c r="BN104" s="291"/>
      <c r="BO104" s="291"/>
      <c r="BP104" s="291"/>
      <c r="BQ104" s="291"/>
      <c r="BR104" s="291"/>
      <c r="BS104" s="291"/>
      <c r="BT104" s="291"/>
      <c r="BU104" s="291"/>
      <c r="BV104" s="291"/>
      <c r="BW104" s="291"/>
      <c r="BX104" s="291"/>
      <c r="BY104" s="291"/>
      <c r="BZ104" s="291"/>
      <c r="CA104" s="291"/>
      <c r="CB104" s="291"/>
      <c r="CC104" s="291"/>
      <c r="CD104" s="291"/>
      <c r="CE104" s="291"/>
      <c r="CF104" s="291"/>
      <c r="CG104" s="291"/>
      <c r="CH104" s="291"/>
      <c r="CI104" s="291"/>
      <c r="CJ104" s="291"/>
      <c r="CK104" s="291"/>
      <c r="CL104" s="291"/>
      <c r="CM104" s="291"/>
      <c r="CN104" s="291"/>
      <c r="CO104" s="291"/>
      <c r="CP104" s="291"/>
      <c r="CQ104" s="291"/>
      <c r="CR104" s="291"/>
      <c r="CS104" s="291"/>
      <c r="CT104" s="291"/>
      <c r="CU104" s="291"/>
      <c r="CV104" s="291"/>
      <c r="CW104" s="291"/>
      <c r="CX104" s="291"/>
      <c r="CY104" s="291"/>
      <c r="CZ104" s="291"/>
      <c r="DA104" s="291"/>
      <c r="DB104" s="291"/>
      <c r="DC104" s="291"/>
      <c r="DD104" s="291"/>
      <c r="DE104" s="291"/>
      <c r="DF104" s="291"/>
      <c r="DG104" s="291"/>
      <c r="DH104" s="291"/>
      <c r="DI104" s="291"/>
      <c r="DJ104" s="291"/>
      <c r="DK104" s="291"/>
      <c r="DL104" s="291"/>
      <c r="DM104" s="291"/>
      <c r="DN104" s="291"/>
      <c r="DO104" s="291"/>
      <c r="DP104" s="291"/>
      <c r="DQ104" s="291"/>
      <c r="DR104" s="291"/>
      <c r="DS104" s="291"/>
      <c r="DT104" s="291"/>
      <c r="DU104" s="291"/>
      <c r="DV104" s="291"/>
      <c r="DW104" s="291"/>
      <c r="DX104" s="291"/>
      <c r="DY104" s="291"/>
      <c r="DZ104" s="291"/>
    </row>
    <row r="105" spans="1:130" ht="13.2" customHeight="1">
      <c r="A105" s="292"/>
      <c r="B105" s="318" t="s">
        <v>1</v>
      </c>
      <c r="C105" s="561" t="s">
        <v>316</v>
      </c>
      <c r="E105" s="292"/>
      <c r="F105" s="333"/>
      <c r="G105" s="333"/>
      <c r="H105" s="334"/>
      <c r="I105" s="264"/>
      <c r="J105" s="264"/>
      <c r="K105" s="457"/>
      <c r="L105" s="292"/>
      <c r="M105" s="322"/>
      <c r="N105" s="322"/>
      <c r="O105" s="169"/>
      <c r="P105" s="322"/>
      <c r="Q105" s="322"/>
      <c r="R105" s="361"/>
      <c r="S105" s="291"/>
      <c r="T105" s="291"/>
      <c r="U105" s="291"/>
      <c r="V105" s="291"/>
      <c r="W105" s="291"/>
      <c r="X105" s="291"/>
      <c r="Y105" s="291"/>
      <c r="Z105" s="291"/>
      <c r="AA105" s="291"/>
      <c r="AB105" s="291"/>
      <c r="AC105" s="291"/>
      <c r="AD105" s="291"/>
      <c r="AE105" s="291"/>
      <c r="AF105" s="291"/>
      <c r="AG105" s="291"/>
      <c r="AH105" s="291"/>
      <c r="AI105" s="291"/>
      <c r="AJ105" s="291"/>
      <c r="AK105" s="291"/>
      <c r="AL105" s="291"/>
      <c r="AM105" s="291"/>
      <c r="AN105" s="291"/>
      <c r="AO105" s="291"/>
      <c r="AP105" s="291"/>
      <c r="AQ105" s="291"/>
      <c r="AR105" s="291"/>
      <c r="AS105" s="291"/>
      <c r="AT105" s="291"/>
      <c r="AU105" s="291"/>
      <c r="AV105" s="291"/>
      <c r="AW105" s="291"/>
      <c r="AX105" s="291"/>
      <c r="AY105" s="291"/>
      <c r="AZ105" s="291"/>
      <c r="BA105" s="291"/>
      <c r="BB105" s="291"/>
      <c r="BC105" s="291"/>
      <c r="BD105" s="291"/>
      <c r="BE105" s="291"/>
      <c r="BF105" s="291"/>
      <c r="BG105" s="291"/>
      <c r="BH105" s="291"/>
      <c r="BI105" s="291"/>
      <c r="BJ105" s="291"/>
      <c r="BK105" s="291"/>
      <c r="BL105" s="291"/>
      <c r="BM105" s="291"/>
      <c r="BN105" s="291"/>
      <c r="BO105" s="291"/>
      <c r="BP105" s="291"/>
      <c r="BQ105" s="291"/>
      <c r="BR105" s="291"/>
      <c r="BS105" s="291"/>
      <c r="BT105" s="291"/>
      <c r="BU105" s="291"/>
      <c r="BV105" s="291"/>
      <c r="BW105" s="291"/>
      <c r="BX105" s="291"/>
      <c r="BY105" s="291"/>
      <c r="BZ105" s="291"/>
      <c r="CA105" s="291"/>
      <c r="CB105" s="291"/>
      <c r="CC105" s="291"/>
      <c r="CD105" s="291"/>
      <c r="CE105" s="291"/>
      <c r="CF105" s="291"/>
      <c r="CG105" s="291"/>
      <c r="CH105" s="291"/>
      <c r="CI105" s="291"/>
      <c r="CJ105" s="291"/>
      <c r="CK105" s="291"/>
      <c r="CL105" s="291"/>
      <c r="CM105" s="291"/>
      <c r="CN105" s="291"/>
      <c r="CO105" s="291"/>
      <c r="CP105" s="291"/>
      <c r="CQ105" s="291"/>
      <c r="CR105" s="291"/>
      <c r="CS105" s="291"/>
      <c r="CT105" s="291"/>
      <c r="CU105" s="291"/>
      <c r="CV105" s="291"/>
      <c r="CW105" s="291"/>
      <c r="CX105" s="291"/>
      <c r="CY105" s="291"/>
      <c r="CZ105" s="291"/>
      <c r="DA105" s="291"/>
      <c r="DB105" s="291"/>
      <c r="DC105" s="291"/>
      <c r="DD105" s="291"/>
      <c r="DE105" s="291"/>
      <c r="DF105" s="291"/>
      <c r="DG105" s="291"/>
      <c r="DH105" s="291"/>
      <c r="DI105" s="291"/>
      <c r="DJ105" s="291"/>
      <c r="DK105" s="291"/>
      <c r="DL105" s="291"/>
      <c r="DM105" s="291"/>
      <c r="DN105" s="291"/>
      <c r="DO105" s="291"/>
      <c r="DP105" s="291"/>
      <c r="DQ105" s="291"/>
      <c r="DR105" s="291"/>
      <c r="DS105" s="291"/>
      <c r="DT105" s="291"/>
      <c r="DU105" s="291"/>
      <c r="DV105" s="291"/>
      <c r="DW105" s="291"/>
      <c r="DX105" s="291"/>
      <c r="DY105" s="291"/>
      <c r="DZ105" s="291"/>
    </row>
    <row r="106" spans="1:130" ht="13.2" customHeight="1">
      <c r="A106" s="562">
        <v>18</v>
      </c>
      <c r="B106" s="316" t="s">
        <v>187</v>
      </c>
      <c r="C106" s="561"/>
      <c r="D106" s="296"/>
      <c r="E106" s="427" t="s">
        <v>188</v>
      </c>
      <c r="F106" s="332">
        <v>1</v>
      </c>
      <c r="G106" s="332">
        <v>0</v>
      </c>
      <c r="H106" s="332">
        <v>0</v>
      </c>
      <c r="I106" s="293">
        <v>0</v>
      </c>
      <c r="J106" s="293">
        <v>0</v>
      </c>
      <c r="K106" s="457">
        <f>SUM(F106:J106)</f>
        <v>1</v>
      </c>
      <c r="L106" s="292" t="s">
        <v>17</v>
      </c>
      <c r="M106" s="322"/>
      <c r="N106" s="322"/>
      <c r="O106" s="169"/>
      <c r="P106" s="322">
        <f t="shared" si="4"/>
        <v>0</v>
      </c>
      <c r="Q106" s="322">
        <f t="shared" si="5"/>
        <v>0</v>
      </c>
      <c r="R106" s="361">
        <f>+K106*O106</f>
        <v>0</v>
      </c>
      <c r="S106" s="291"/>
      <c r="T106" s="291"/>
      <c r="U106" s="291"/>
      <c r="V106" s="291"/>
      <c r="W106" s="291"/>
      <c r="X106" s="291"/>
      <c r="Y106" s="291"/>
      <c r="Z106" s="291"/>
      <c r="AA106" s="291"/>
      <c r="AB106" s="291"/>
      <c r="AC106" s="291"/>
      <c r="AD106" s="291"/>
      <c r="AE106" s="291"/>
      <c r="AF106" s="291"/>
      <c r="AG106" s="291"/>
      <c r="AH106" s="291"/>
      <c r="AI106" s="291"/>
      <c r="AJ106" s="291"/>
      <c r="AK106" s="291"/>
      <c r="AL106" s="291"/>
      <c r="AM106" s="291"/>
      <c r="AN106" s="291"/>
      <c r="AO106" s="291"/>
      <c r="AP106" s="291"/>
      <c r="AQ106" s="291"/>
      <c r="AR106" s="291"/>
      <c r="AS106" s="291"/>
      <c r="AT106" s="291"/>
      <c r="AU106" s="291"/>
      <c r="AV106" s="291"/>
      <c r="AW106" s="291"/>
      <c r="AX106" s="291"/>
      <c r="AY106" s="291"/>
      <c r="AZ106" s="291"/>
      <c r="BA106" s="291"/>
      <c r="BB106" s="291"/>
      <c r="BC106" s="291"/>
      <c r="BD106" s="291"/>
      <c r="BE106" s="291"/>
      <c r="BF106" s="291"/>
      <c r="BG106" s="291"/>
      <c r="BH106" s="291"/>
      <c r="BI106" s="291"/>
      <c r="BJ106" s="291"/>
      <c r="BK106" s="291"/>
      <c r="BL106" s="291"/>
      <c r="BM106" s="291"/>
      <c r="BN106" s="291"/>
      <c r="BO106" s="291"/>
      <c r="BP106" s="291"/>
      <c r="BQ106" s="291"/>
      <c r="BR106" s="291"/>
      <c r="BS106" s="291"/>
      <c r="BT106" s="291"/>
      <c r="BU106" s="291"/>
      <c r="BV106" s="291"/>
      <c r="BW106" s="291"/>
      <c r="BX106" s="291"/>
      <c r="BY106" s="291"/>
      <c r="BZ106" s="291"/>
      <c r="CA106" s="291"/>
      <c r="CB106" s="291"/>
      <c r="CC106" s="291"/>
      <c r="CD106" s="291"/>
      <c r="CE106" s="291"/>
      <c r="CF106" s="291"/>
      <c r="CG106" s="291"/>
      <c r="CH106" s="291"/>
      <c r="CI106" s="291"/>
      <c r="CJ106" s="291"/>
      <c r="CK106" s="291"/>
      <c r="CL106" s="291"/>
      <c r="CM106" s="291"/>
      <c r="CN106" s="291"/>
      <c r="CO106" s="291"/>
      <c r="CP106" s="291"/>
      <c r="CQ106" s="291"/>
      <c r="CR106" s="291"/>
      <c r="CS106" s="291"/>
      <c r="CT106" s="291"/>
      <c r="CU106" s="291"/>
      <c r="CV106" s="291"/>
      <c r="CW106" s="291"/>
      <c r="CX106" s="291"/>
      <c r="CY106" s="291"/>
      <c r="CZ106" s="291"/>
      <c r="DA106" s="291"/>
      <c r="DB106" s="291"/>
      <c r="DC106" s="291"/>
      <c r="DD106" s="291"/>
      <c r="DE106" s="291"/>
      <c r="DF106" s="291"/>
      <c r="DG106" s="291"/>
      <c r="DH106" s="291"/>
      <c r="DI106" s="291"/>
      <c r="DJ106" s="291"/>
      <c r="DK106" s="291"/>
      <c r="DL106" s="291"/>
      <c r="DM106" s="291"/>
      <c r="DN106" s="291"/>
      <c r="DO106" s="291"/>
      <c r="DP106" s="291"/>
      <c r="DQ106" s="291"/>
      <c r="DR106" s="291"/>
      <c r="DS106" s="291"/>
      <c r="DT106" s="291"/>
      <c r="DU106" s="291"/>
      <c r="DV106" s="291"/>
      <c r="DW106" s="291"/>
      <c r="DX106" s="291"/>
      <c r="DY106" s="291"/>
      <c r="DZ106" s="291"/>
    </row>
    <row r="107" spans="1:130" ht="13.2" customHeight="1">
      <c r="A107" s="292"/>
      <c r="B107" s="318" t="s">
        <v>1</v>
      </c>
      <c r="C107" s="561" t="s">
        <v>494</v>
      </c>
      <c r="D107" s="296"/>
      <c r="E107" s="292"/>
      <c r="F107" s="333"/>
      <c r="G107" s="333"/>
      <c r="H107" s="334"/>
      <c r="I107" s="264"/>
      <c r="J107" s="264"/>
      <c r="K107" s="457"/>
      <c r="L107" s="292"/>
      <c r="M107" s="322"/>
      <c r="N107" s="322"/>
      <c r="O107" s="169"/>
      <c r="P107" s="322"/>
      <c r="Q107" s="322"/>
      <c r="R107" s="361"/>
      <c r="S107" s="291"/>
      <c r="T107" s="291"/>
      <c r="U107" s="291"/>
      <c r="V107" s="291"/>
      <c r="W107" s="291"/>
      <c r="X107" s="291"/>
      <c r="Y107" s="291"/>
      <c r="Z107" s="291"/>
      <c r="AA107" s="291"/>
      <c r="AB107" s="291"/>
      <c r="AC107" s="291"/>
      <c r="AD107" s="291"/>
      <c r="AE107" s="291"/>
      <c r="AF107" s="291"/>
      <c r="AG107" s="291"/>
      <c r="AH107" s="291"/>
      <c r="AI107" s="291"/>
      <c r="AJ107" s="291"/>
      <c r="AK107" s="291"/>
      <c r="AL107" s="291"/>
      <c r="AM107" s="291"/>
      <c r="AN107" s="291"/>
      <c r="AO107" s="291"/>
      <c r="AP107" s="291"/>
      <c r="AQ107" s="291"/>
      <c r="AR107" s="291"/>
      <c r="AS107" s="291"/>
      <c r="AT107" s="291"/>
      <c r="AU107" s="291"/>
      <c r="AV107" s="291"/>
      <c r="AW107" s="291"/>
      <c r="AX107" s="291"/>
      <c r="AY107" s="291"/>
      <c r="AZ107" s="291"/>
      <c r="BA107" s="291"/>
      <c r="BB107" s="291"/>
      <c r="BC107" s="291"/>
      <c r="BD107" s="291"/>
      <c r="BE107" s="291"/>
      <c r="BF107" s="291"/>
      <c r="BG107" s="291"/>
      <c r="BH107" s="291"/>
      <c r="BI107" s="291"/>
      <c r="BJ107" s="291"/>
      <c r="BK107" s="291"/>
      <c r="BL107" s="291"/>
      <c r="BM107" s="291"/>
      <c r="BN107" s="291"/>
      <c r="BO107" s="291"/>
      <c r="BP107" s="291"/>
      <c r="BQ107" s="291"/>
      <c r="BR107" s="291"/>
      <c r="BS107" s="291"/>
      <c r="BT107" s="291"/>
      <c r="BU107" s="291"/>
      <c r="BV107" s="291"/>
      <c r="BW107" s="291"/>
      <c r="BX107" s="291"/>
      <c r="BY107" s="291"/>
      <c r="BZ107" s="291"/>
      <c r="CA107" s="291"/>
      <c r="CB107" s="291"/>
      <c r="CC107" s="291"/>
      <c r="CD107" s="291"/>
      <c r="CE107" s="291"/>
      <c r="CF107" s="291"/>
      <c r="CG107" s="291"/>
      <c r="CH107" s="291"/>
      <c r="CI107" s="291"/>
      <c r="CJ107" s="291"/>
      <c r="CK107" s="291"/>
      <c r="CL107" s="291"/>
      <c r="CM107" s="291"/>
      <c r="CN107" s="291"/>
      <c r="CO107" s="291"/>
      <c r="CP107" s="291"/>
      <c r="CQ107" s="291"/>
      <c r="CR107" s="291"/>
      <c r="CS107" s="291"/>
      <c r="CT107" s="291"/>
      <c r="CU107" s="291"/>
      <c r="CV107" s="291"/>
      <c r="CW107" s="291"/>
      <c r="CX107" s="291"/>
      <c r="CY107" s="291"/>
      <c r="CZ107" s="291"/>
      <c r="DA107" s="291"/>
      <c r="DB107" s="291"/>
      <c r="DC107" s="291"/>
      <c r="DD107" s="291"/>
      <c r="DE107" s="291"/>
      <c r="DF107" s="291"/>
      <c r="DG107" s="291"/>
      <c r="DH107" s="291"/>
      <c r="DI107" s="291"/>
      <c r="DJ107" s="291"/>
      <c r="DK107" s="291"/>
      <c r="DL107" s="291"/>
      <c r="DM107" s="291"/>
      <c r="DN107" s="291"/>
      <c r="DO107" s="291"/>
      <c r="DP107" s="291"/>
      <c r="DQ107" s="291"/>
      <c r="DR107" s="291"/>
      <c r="DS107" s="291"/>
      <c r="DT107" s="291"/>
      <c r="DU107" s="291"/>
      <c r="DV107" s="291"/>
      <c r="DW107" s="291"/>
      <c r="DX107" s="291"/>
      <c r="DY107" s="291"/>
      <c r="DZ107" s="291"/>
    </row>
    <row r="108" spans="1:130" ht="13.2" customHeight="1">
      <c r="A108" s="292"/>
      <c r="B108" s="318" t="s">
        <v>1</v>
      </c>
      <c r="C108" s="561" t="s">
        <v>493</v>
      </c>
      <c r="D108" s="296"/>
      <c r="E108" s="292"/>
      <c r="F108" s="333"/>
      <c r="G108" s="333"/>
      <c r="H108" s="334"/>
      <c r="I108" s="264"/>
      <c r="J108" s="264"/>
      <c r="K108" s="457"/>
      <c r="L108" s="292"/>
      <c r="M108" s="322"/>
      <c r="N108" s="322"/>
      <c r="O108" s="169"/>
      <c r="P108" s="322"/>
      <c r="Q108" s="322"/>
      <c r="R108" s="361"/>
      <c r="S108" s="291"/>
      <c r="T108" s="291"/>
      <c r="U108" s="291"/>
      <c r="V108" s="291"/>
      <c r="W108" s="291"/>
      <c r="X108" s="291"/>
      <c r="Y108" s="291"/>
      <c r="Z108" s="291"/>
      <c r="AA108" s="291"/>
      <c r="AB108" s="291"/>
      <c r="AC108" s="291"/>
      <c r="AD108" s="291"/>
      <c r="AE108" s="291"/>
      <c r="AF108" s="291"/>
      <c r="AG108" s="291"/>
      <c r="AH108" s="291"/>
      <c r="AI108" s="291"/>
      <c r="AJ108" s="291"/>
      <c r="AK108" s="291"/>
      <c r="AL108" s="291"/>
      <c r="AM108" s="291"/>
      <c r="AN108" s="291"/>
      <c r="AO108" s="291"/>
      <c r="AP108" s="291"/>
      <c r="AQ108" s="291"/>
      <c r="AR108" s="291"/>
      <c r="AS108" s="291"/>
      <c r="AT108" s="291"/>
      <c r="AU108" s="291"/>
      <c r="AV108" s="291"/>
      <c r="AW108" s="291"/>
      <c r="AX108" s="291"/>
      <c r="AY108" s="291"/>
      <c r="AZ108" s="291"/>
      <c r="BA108" s="291"/>
      <c r="BB108" s="291"/>
      <c r="BC108" s="291"/>
      <c r="BD108" s="291"/>
      <c r="BE108" s="291"/>
      <c r="BF108" s="291"/>
      <c r="BG108" s="291"/>
      <c r="BH108" s="291"/>
      <c r="BI108" s="291"/>
      <c r="BJ108" s="291"/>
      <c r="BK108" s="291"/>
      <c r="BL108" s="291"/>
      <c r="BM108" s="291"/>
      <c r="BN108" s="291"/>
      <c r="BO108" s="291"/>
      <c r="BP108" s="291"/>
      <c r="BQ108" s="291"/>
      <c r="BR108" s="291"/>
      <c r="BS108" s="291"/>
      <c r="BT108" s="291"/>
      <c r="BU108" s="291"/>
      <c r="BV108" s="291"/>
      <c r="BW108" s="291"/>
      <c r="BX108" s="291"/>
      <c r="BY108" s="291"/>
      <c r="BZ108" s="291"/>
      <c r="CA108" s="291"/>
      <c r="CB108" s="291"/>
      <c r="CC108" s="291"/>
      <c r="CD108" s="291"/>
      <c r="CE108" s="291"/>
      <c r="CF108" s="291"/>
      <c r="CG108" s="291"/>
      <c r="CH108" s="291"/>
      <c r="CI108" s="291"/>
      <c r="CJ108" s="291"/>
      <c r="CK108" s="291"/>
      <c r="CL108" s="291"/>
      <c r="CM108" s="291"/>
      <c r="CN108" s="291"/>
      <c r="CO108" s="291"/>
      <c r="CP108" s="291"/>
      <c r="CQ108" s="291"/>
      <c r="CR108" s="291"/>
      <c r="CS108" s="291"/>
      <c r="CT108" s="291"/>
      <c r="CU108" s="291"/>
      <c r="CV108" s="291"/>
      <c r="CW108" s="291"/>
      <c r="CX108" s="291"/>
      <c r="CY108" s="291"/>
      <c r="CZ108" s="291"/>
      <c r="DA108" s="291"/>
      <c r="DB108" s="291"/>
      <c r="DC108" s="291"/>
      <c r="DD108" s="291"/>
      <c r="DE108" s="291"/>
      <c r="DF108" s="291"/>
      <c r="DG108" s="291"/>
      <c r="DH108" s="291"/>
      <c r="DI108" s="291"/>
      <c r="DJ108" s="291"/>
      <c r="DK108" s="291"/>
      <c r="DL108" s="291"/>
      <c r="DM108" s="291"/>
      <c r="DN108" s="291"/>
      <c r="DO108" s="291"/>
      <c r="DP108" s="291"/>
      <c r="DQ108" s="291"/>
      <c r="DR108" s="291"/>
      <c r="DS108" s="291"/>
      <c r="DT108" s="291"/>
      <c r="DU108" s="291"/>
      <c r="DV108" s="291"/>
      <c r="DW108" s="291"/>
      <c r="DX108" s="291"/>
      <c r="DY108" s="291"/>
      <c r="DZ108" s="291"/>
    </row>
    <row r="109" spans="1:130" ht="13.2" customHeight="1">
      <c r="A109" s="292"/>
      <c r="B109" s="318" t="s">
        <v>1</v>
      </c>
      <c r="C109" s="561" t="s">
        <v>300</v>
      </c>
      <c r="D109" s="296"/>
      <c r="E109" s="292"/>
      <c r="F109" s="333"/>
      <c r="G109" s="333"/>
      <c r="H109" s="334"/>
      <c r="I109" s="264"/>
      <c r="J109" s="264"/>
      <c r="K109" s="457"/>
      <c r="L109" s="292"/>
      <c r="M109" s="322"/>
      <c r="N109" s="322"/>
      <c r="O109" s="169"/>
      <c r="P109" s="322"/>
      <c r="Q109" s="322"/>
      <c r="R109" s="361"/>
      <c r="S109" s="291"/>
      <c r="T109" s="291"/>
      <c r="U109" s="291"/>
      <c r="V109" s="291"/>
      <c r="W109" s="291"/>
      <c r="X109" s="291"/>
      <c r="Y109" s="291"/>
      <c r="Z109" s="291"/>
      <c r="AA109" s="291"/>
      <c r="AB109" s="291"/>
      <c r="AC109" s="291"/>
      <c r="AD109" s="291"/>
      <c r="AE109" s="291"/>
      <c r="AF109" s="291"/>
      <c r="AG109" s="291"/>
      <c r="AH109" s="291"/>
      <c r="AI109" s="291"/>
      <c r="AJ109" s="291"/>
      <c r="AK109" s="291"/>
      <c r="AL109" s="291"/>
      <c r="AM109" s="291"/>
      <c r="AN109" s="291"/>
      <c r="AO109" s="291"/>
      <c r="AP109" s="291"/>
      <c r="AQ109" s="291"/>
      <c r="AR109" s="291"/>
      <c r="AS109" s="291"/>
      <c r="AT109" s="291"/>
      <c r="AU109" s="291"/>
      <c r="AV109" s="291"/>
      <c r="AW109" s="291"/>
      <c r="AX109" s="291"/>
      <c r="AY109" s="291"/>
      <c r="AZ109" s="291"/>
      <c r="BA109" s="291"/>
      <c r="BB109" s="291"/>
      <c r="BC109" s="291"/>
      <c r="BD109" s="291"/>
      <c r="BE109" s="291"/>
      <c r="BF109" s="291"/>
      <c r="BG109" s="291"/>
      <c r="BH109" s="291"/>
      <c r="BI109" s="291"/>
      <c r="BJ109" s="291"/>
      <c r="BK109" s="291"/>
      <c r="BL109" s="291"/>
      <c r="BM109" s="291"/>
      <c r="BN109" s="291"/>
      <c r="BO109" s="291"/>
      <c r="BP109" s="291"/>
      <c r="BQ109" s="291"/>
      <c r="BR109" s="291"/>
      <c r="BS109" s="291"/>
      <c r="BT109" s="291"/>
      <c r="BU109" s="291"/>
      <c r="BV109" s="291"/>
      <c r="BW109" s="291"/>
      <c r="BX109" s="291"/>
      <c r="BY109" s="291"/>
      <c r="BZ109" s="291"/>
      <c r="CA109" s="291"/>
      <c r="CB109" s="291"/>
      <c r="CC109" s="291"/>
      <c r="CD109" s="291"/>
      <c r="CE109" s="291"/>
      <c r="CF109" s="291"/>
      <c r="CG109" s="291"/>
      <c r="CH109" s="291"/>
      <c r="CI109" s="291"/>
      <c r="CJ109" s="291"/>
      <c r="CK109" s="291"/>
      <c r="CL109" s="291"/>
      <c r="CM109" s="291"/>
      <c r="CN109" s="291"/>
      <c r="CO109" s="291"/>
      <c r="CP109" s="291"/>
      <c r="CQ109" s="291"/>
      <c r="CR109" s="291"/>
      <c r="CS109" s="291"/>
      <c r="CT109" s="291"/>
      <c r="CU109" s="291"/>
      <c r="CV109" s="291"/>
      <c r="CW109" s="291"/>
      <c r="CX109" s="291"/>
      <c r="CY109" s="291"/>
      <c r="CZ109" s="291"/>
      <c r="DA109" s="291"/>
      <c r="DB109" s="291"/>
      <c r="DC109" s="291"/>
      <c r="DD109" s="291"/>
      <c r="DE109" s="291"/>
      <c r="DF109" s="291"/>
      <c r="DG109" s="291"/>
      <c r="DH109" s="291"/>
      <c r="DI109" s="291"/>
      <c r="DJ109" s="291"/>
      <c r="DK109" s="291"/>
      <c r="DL109" s="291"/>
      <c r="DM109" s="291"/>
      <c r="DN109" s="291"/>
      <c r="DO109" s="291"/>
      <c r="DP109" s="291"/>
      <c r="DQ109" s="291"/>
      <c r="DR109" s="291"/>
      <c r="DS109" s="291"/>
      <c r="DT109" s="291"/>
      <c r="DU109" s="291"/>
      <c r="DV109" s="291"/>
      <c r="DW109" s="291"/>
      <c r="DX109" s="291"/>
      <c r="DY109" s="291"/>
      <c r="DZ109" s="291"/>
    </row>
    <row r="110" spans="1:130" ht="13.2" customHeight="1">
      <c r="A110" s="292"/>
      <c r="B110" s="318" t="s">
        <v>1</v>
      </c>
      <c r="C110" s="561" t="s">
        <v>189</v>
      </c>
      <c r="D110" s="296"/>
      <c r="E110" s="292"/>
      <c r="F110" s="333"/>
      <c r="G110" s="333"/>
      <c r="H110" s="334"/>
      <c r="I110" s="264"/>
      <c r="J110" s="264"/>
      <c r="K110" s="457"/>
      <c r="L110" s="292"/>
      <c r="M110" s="322"/>
      <c r="N110" s="322"/>
      <c r="O110" s="169"/>
      <c r="P110" s="322"/>
      <c r="Q110" s="322"/>
      <c r="R110" s="361"/>
      <c r="S110" s="291"/>
      <c r="T110" s="291"/>
      <c r="U110" s="291"/>
      <c r="V110" s="291"/>
      <c r="W110" s="291"/>
      <c r="X110" s="291"/>
      <c r="Y110" s="291"/>
      <c r="Z110" s="291"/>
      <c r="AA110" s="291"/>
      <c r="AB110" s="291"/>
      <c r="AC110" s="291"/>
      <c r="AD110" s="291"/>
      <c r="AE110" s="291"/>
      <c r="AF110" s="291"/>
      <c r="AG110" s="291"/>
      <c r="AH110" s="291"/>
      <c r="AI110" s="291"/>
      <c r="AJ110" s="291"/>
      <c r="AK110" s="291"/>
      <c r="AL110" s="291"/>
      <c r="AM110" s="291"/>
      <c r="AN110" s="291"/>
      <c r="AO110" s="291"/>
      <c r="AP110" s="291"/>
      <c r="AQ110" s="291"/>
      <c r="AR110" s="291"/>
      <c r="AS110" s="291"/>
      <c r="AT110" s="291"/>
      <c r="AU110" s="291"/>
      <c r="AV110" s="291"/>
      <c r="AW110" s="291"/>
      <c r="AX110" s="291"/>
      <c r="AY110" s="291"/>
      <c r="AZ110" s="291"/>
      <c r="BA110" s="291"/>
      <c r="BB110" s="291"/>
      <c r="BC110" s="291"/>
      <c r="BD110" s="291"/>
      <c r="BE110" s="291"/>
      <c r="BF110" s="291"/>
      <c r="BG110" s="291"/>
      <c r="BH110" s="291"/>
      <c r="BI110" s="291"/>
      <c r="BJ110" s="291"/>
      <c r="BK110" s="291"/>
      <c r="BL110" s="291"/>
      <c r="BM110" s="291"/>
      <c r="BN110" s="291"/>
      <c r="BO110" s="291"/>
      <c r="BP110" s="291"/>
      <c r="BQ110" s="291"/>
      <c r="BR110" s="291"/>
      <c r="BS110" s="291"/>
      <c r="BT110" s="291"/>
      <c r="BU110" s="291"/>
      <c r="BV110" s="291"/>
      <c r="BW110" s="291"/>
      <c r="BX110" s="291"/>
      <c r="BY110" s="291"/>
      <c r="BZ110" s="291"/>
      <c r="CA110" s="291"/>
      <c r="CB110" s="291"/>
      <c r="CC110" s="291"/>
      <c r="CD110" s="291"/>
      <c r="CE110" s="291"/>
      <c r="CF110" s="291"/>
      <c r="CG110" s="291"/>
      <c r="CH110" s="291"/>
      <c r="CI110" s="291"/>
      <c r="CJ110" s="291"/>
      <c r="CK110" s="291"/>
      <c r="CL110" s="291"/>
      <c r="CM110" s="291"/>
      <c r="CN110" s="291"/>
      <c r="CO110" s="291"/>
      <c r="CP110" s="291"/>
      <c r="CQ110" s="291"/>
      <c r="CR110" s="291"/>
      <c r="CS110" s="291"/>
      <c r="CT110" s="291"/>
      <c r="CU110" s="291"/>
      <c r="CV110" s="291"/>
      <c r="CW110" s="291"/>
      <c r="CX110" s="291"/>
      <c r="CY110" s="291"/>
      <c r="CZ110" s="291"/>
      <c r="DA110" s="291"/>
      <c r="DB110" s="291"/>
      <c r="DC110" s="291"/>
      <c r="DD110" s="291"/>
      <c r="DE110" s="291"/>
      <c r="DF110" s="291"/>
      <c r="DG110" s="291"/>
      <c r="DH110" s="291"/>
      <c r="DI110" s="291"/>
      <c r="DJ110" s="291"/>
      <c r="DK110" s="291"/>
      <c r="DL110" s="291"/>
      <c r="DM110" s="291"/>
      <c r="DN110" s="291"/>
      <c r="DO110" s="291"/>
      <c r="DP110" s="291"/>
      <c r="DQ110" s="291"/>
      <c r="DR110" s="291"/>
      <c r="DS110" s="291"/>
      <c r="DT110" s="291"/>
      <c r="DU110" s="291"/>
      <c r="DV110" s="291"/>
      <c r="DW110" s="291"/>
      <c r="DX110" s="291"/>
      <c r="DY110" s="291"/>
      <c r="DZ110" s="291"/>
    </row>
    <row r="111" spans="1:130" ht="13.2" customHeight="1">
      <c r="A111" s="292"/>
      <c r="B111" s="318" t="s">
        <v>1</v>
      </c>
      <c r="C111" s="561" t="s">
        <v>317</v>
      </c>
      <c r="D111" s="296"/>
      <c r="E111" s="292"/>
      <c r="F111" s="333"/>
      <c r="G111" s="333"/>
      <c r="H111" s="334"/>
      <c r="I111" s="264"/>
      <c r="J111" s="264"/>
      <c r="K111" s="457"/>
      <c r="L111" s="292"/>
      <c r="M111" s="322"/>
      <c r="N111" s="322"/>
      <c r="O111" s="169"/>
      <c r="P111" s="322"/>
      <c r="Q111" s="322"/>
      <c r="R111" s="361"/>
      <c r="S111" s="291"/>
      <c r="T111" s="291"/>
      <c r="U111" s="291"/>
      <c r="V111" s="291"/>
      <c r="W111" s="291"/>
      <c r="X111" s="291"/>
      <c r="Y111" s="291"/>
      <c r="Z111" s="291"/>
      <c r="AA111" s="291"/>
      <c r="AB111" s="291"/>
      <c r="AC111" s="291"/>
      <c r="AD111" s="291"/>
      <c r="AE111" s="291"/>
      <c r="AF111" s="291"/>
      <c r="AG111" s="291"/>
      <c r="AH111" s="291"/>
      <c r="AI111" s="291"/>
      <c r="AJ111" s="291"/>
      <c r="AK111" s="291"/>
      <c r="AL111" s="291"/>
      <c r="AM111" s="291"/>
      <c r="AN111" s="291"/>
      <c r="AO111" s="291"/>
      <c r="AP111" s="291"/>
      <c r="AQ111" s="291"/>
      <c r="AR111" s="291"/>
      <c r="AS111" s="291"/>
      <c r="AT111" s="291"/>
      <c r="AU111" s="291"/>
      <c r="AV111" s="291"/>
      <c r="AW111" s="291"/>
      <c r="AX111" s="291"/>
      <c r="AY111" s="291"/>
      <c r="AZ111" s="291"/>
      <c r="BA111" s="291"/>
      <c r="BB111" s="291"/>
      <c r="BC111" s="291"/>
      <c r="BD111" s="291"/>
      <c r="BE111" s="291"/>
      <c r="BF111" s="291"/>
      <c r="BG111" s="291"/>
      <c r="BH111" s="291"/>
      <c r="BI111" s="291"/>
      <c r="BJ111" s="291"/>
      <c r="BK111" s="291"/>
      <c r="BL111" s="291"/>
      <c r="BM111" s="291"/>
      <c r="BN111" s="291"/>
      <c r="BO111" s="291"/>
      <c r="BP111" s="291"/>
      <c r="BQ111" s="291"/>
      <c r="BR111" s="291"/>
      <c r="BS111" s="291"/>
      <c r="BT111" s="291"/>
      <c r="BU111" s="291"/>
      <c r="BV111" s="291"/>
      <c r="BW111" s="291"/>
      <c r="BX111" s="291"/>
      <c r="BY111" s="291"/>
      <c r="BZ111" s="291"/>
      <c r="CA111" s="291"/>
      <c r="CB111" s="291"/>
      <c r="CC111" s="291"/>
      <c r="CD111" s="291"/>
      <c r="CE111" s="291"/>
      <c r="CF111" s="291"/>
      <c r="CG111" s="291"/>
      <c r="CH111" s="291"/>
      <c r="CI111" s="291"/>
      <c r="CJ111" s="291"/>
      <c r="CK111" s="291"/>
      <c r="CL111" s="291"/>
      <c r="CM111" s="291"/>
      <c r="CN111" s="291"/>
      <c r="CO111" s="291"/>
      <c r="CP111" s="291"/>
      <c r="CQ111" s="291"/>
      <c r="CR111" s="291"/>
      <c r="CS111" s="291"/>
      <c r="CT111" s="291"/>
      <c r="CU111" s="291"/>
      <c r="CV111" s="291"/>
      <c r="CW111" s="291"/>
      <c r="CX111" s="291"/>
      <c r="CY111" s="291"/>
      <c r="CZ111" s="291"/>
      <c r="DA111" s="291"/>
      <c r="DB111" s="291"/>
      <c r="DC111" s="291"/>
      <c r="DD111" s="291"/>
      <c r="DE111" s="291"/>
      <c r="DF111" s="291"/>
      <c r="DG111" s="291"/>
      <c r="DH111" s="291"/>
      <c r="DI111" s="291"/>
      <c r="DJ111" s="291"/>
      <c r="DK111" s="291"/>
      <c r="DL111" s="291"/>
      <c r="DM111" s="291"/>
      <c r="DN111" s="291"/>
      <c r="DO111" s="291"/>
      <c r="DP111" s="291"/>
      <c r="DQ111" s="291"/>
      <c r="DR111" s="291"/>
      <c r="DS111" s="291"/>
      <c r="DT111" s="291"/>
      <c r="DU111" s="291"/>
      <c r="DV111" s="291"/>
      <c r="DW111" s="291"/>
      <c r="DX111" s="291"/>
      <c r="DY111" s="291"/>
      <c r="DZ111" s="291"/>
    </row>
    <row r="112" spans="1:130" ht="13.2" customHeight="1">
      <c r="A112" s="292"/>
      <c r="B112" s="318" t="s">
        <v>1</v>
      </c>
      <c r="C112" s="561" t="s">
        <v>316</v>
      </c>
      <c r="D112" s="296"/>
      <c r="E112" s="292"/>
      <c r="F112" s="333"/>
      <c r="G112" s="333"/>
      <c r="H112" s="334"/>
      <c r="I112" s="264"/>
      <c r="J112" s="264"/>
      <c r="K112" s="457"/>
      <c r="L112" s="292"/>
      <c r="M112" s="322"/>
      <c r="N112" s="322"/>
      <c r="O112" s="169"/>
      <c r="P112" s="322"/>
      <c r="Q112" s="322"/>
      <c r="R112" s="361"/>
      <c r="S112" s="291"/>
      <c r="T112" s="291"/>
      <c r="U112" s="291"/>
      <c r="V112" s="291"/>
      <c r="W112" s="291"/>
      <c r="X112" s="291"/>
      <c r="Y112" s="291"/>
      <c r="Z112" s="291"/>
      <c r="AA112" s="291"/>
      <c r="AB112" s="291"/>
      <c r="AC112" s="291"/>
      <c r="AD112" s="291"/>
      <c r="AE112" s="291"/>
      <c r="AF112" s="291"/>
      <c r="AG112" s="291"/>
      <c r="AH112" s="291"/>
      <c r="AI112" s="291"/>
      <c r="AJ112" s="291"/>
      <c r="AK112" s="291"/>
      <c r="AL112" s="291"/>
      <c r="AM112" s="291"/>
      <c r="AN112" s="291"/>
      <c r="AO112" s="291"/>
      <c r="AP112" s="291"/>
      <c r="AQ112" s="291"/>
      <c r="AR112" s="291"/>
      <c r="AS112" s="291"/>
      <c r="AT112" s="291"/>
      <c r="AU112" s="291"/>
      <c r="AV112" s="291"/>
      <c r="AW112" s="291"/>
      <c r="AX112" s="291"/>
      <c r="AY112" s="291"/>
      <c r="AZ112" s="291"/>
      <c r="BA112" s="291"/>
      <c r="BB112" s="291"/>
      <c r="BC112" s="291"/>
      <c r="BD112" s="291"/>
      <c r="BE112" s="291"/>
      <c r="BF112" s="291"/>
      <c r="BG112" s="291"/>
      <c r="BH112" s="291"/>
      <c r="BI112" s="291"/>
      <c r="BJ112" s="291"/>
      <c r="BK112" s="291"/>
      <c r="BL112" s="291"/>
      <c r="BM112" s="291"/>
      <c r="BN112" s="291"/>
      <c r="BO112" s="291"/>
      <c r="BP112" s="291"/>
      <c r="BQ112" s="291"/>
      <c r="BR112" s="291"/>
      <c r="BS112" s="291"/>
      <c r="BT112" s="291"/>
      <c r="BU112" s="291"/>
      <c r="BV112" s="291"/>
      <c r="BW112" s="291"/>
      <c r="BX112" s="291"/>
      <c r="BY112" s="291"/>
      <c r="BZ112" s="291"/>
      <c r="CA112" s="291"/>
      <c r="CB112" s="291"/>
      <c r="CC112" s="291"/>
      <c r="CD112" s="291"/>
      <c r="CE112" s="291"/>
      <c r="CF112" s="291"/>
      <c r="CG112" s="291"/>
      <c r="CH112" s="291"/>
      <c r="CI112" s="291"/>
      <c r="CJ112" s="291"/>
      <c r="CK112" s="291"/>
      <c r="CL112" s="291"/>
      <c r="CM112" s="291"/>
      <c r="CN112" s="291"/>
      <c r="CO112" s="291"/>
      <c r="CP112" s="291"/>
      <c r="CQ112" s="291"/>
      <c r="CR112" s="291"/>
      <c r="CS112" s="291"/>
      <c r="CT112" s="291"/>
      <c r="CU112" s="291"/>
      <c r="CV112" s="291"/>
      <c r="CW112" s="291"/>
      <c r="CX112" s="291"/>
      <c r="CY112" s="291"/>
      <c r="CZ112" s="291"/>
      <c r="DA112" s="291"/>
      <c r="DB112" s="291"/>
      <c r="DC112" s="291"/>
      <c r="DD112" s="291"/>
      <c r="DE112" s="291"/>
      <c r="DF112" s="291"/>
      <c r="DG112" s="291"/>
      <c r="DH112" s="291"/>
      <c r="DI112" s="291"/>
      <c r="DJ112" s="291"/>
      <c r="DK112" s="291"/>
      <c r="DL112" s="291"/>
      <c r="DM112" s="291"/>
      <c r="DN112" s="291"/>
      <c r="DO112" s="291"/>
      <c r="DP112" s="291"/>
      <c r="DQ112" s="291"/>
      <c r="DR112" s="291"/>
      <c r="DS112" s="291"/>
      <c r="DT112" s="291"/>
      <c r="DU112" s="291"/>
      <c r="DV112" s="291"/>
      <c r="DW112" s="291"/>
      <c r="DX112" s="291"/>
      <c r="DY112" s="291"/>
      <c r="DZ112" s="291"/>
    </row>
    <row r="113" spans="1:130" ht="13.2" customHeight="1">
      <c r="A113" s="562">
        <v>19</v>
      </c>
      <c r="B113" s="316" t="s">
        <v>120</v>
      </c>
      <c r="C113" s="561"/>
      <c r="D113" s="296"/>
      <c r="E113" s="430" t="s">
        <v>192</v>
      </c>
      <c r="F113" s="332">
        <v>0</v>
      </c>
      <c r="G113" s="332">
        <v>0</v>
      </c>
      <c r="H113" s="332">
        <f>5+7+14</f>
        <v>26</v>
      </c>
      <c r="I113" s="293">
        <f>6+14+6+5+13</f>
        <v>44</v>
      </c>
      <c r="J113" s="293">
        <f>18+4</f>
        <v>22</v>
      </c>
      <c r="K113" s="457">
        <f>SUM(F113:J113)</f>
        <v>92</v>
      </c>
      <c r="L113" s="292" t="s">
        <v>17</v>
      </c>
      <c r="M113" s="322"/>
      <c r="N113" s="322"/>
      <c r="O113" s="169"/>
      <c r="P113" s="322">
        <f t="shared" si="4"/>
        <v>0</v>
      </c>
      <c r="Q113" s="322">
        <f t="shared" si="5"/>
        <v>0</v>
      </c>
      <c r="R113" s="361">
        <f>+K113*O113</f>
        <v>0</v>
      </c>
      <c r="S113" s="291"/>
      <c r="T113" s="291"/>
      <c r="U113" s="291"/>
      <c r="V113" s="291"/>
      <c r="W113" s="291"/>
      <c r="X113" s="291"/>
      <c r="Y113" s="291"/>
      <c r="Z113" s="291"/>
      <c r="AA113" s="291"/>
      <c r="AB113" s="291"/>
      <c r="AC113" s="291"/>
      <c r="AD113" s="291"/>
      <c r="AE113" s="291"/>
      <c r="AF113" s="291"/>
      <c r="AG113" s="291"/>
      <c r="AH113" s="291"/>
      <c r="AI113" s="291"/>
      <c r="AJ113" s="291"/>
      <c r="AK113" s="291"/>
      <c r="AL113" s="291"/>
      <c r="AM113" s="291"/>
      <c r="AN113" s="291"/>
      <c r="AO113" s="291"/>
      <c r="AP113" s="291"/>
      <c r="AQ113" s="291"/>
      <c r="AR113" s="291"/>
      <c r="AS113" s="291"/>
      <c r="AT113" s="291"/>
      <c r="AU113" s="291"/>
      <c r="AV113" s="291"/>
      <c r="AW113" s="291"/>
      <c r="AX113" s="291"/>
      <c r="AY113" s="291"/>
      <c r="AZ113" s="291"/>
      <c r="BA113" s="291"/>
      <c r="BB113" s="291"/>
      <c r="BC113" s="291"/>
      <c r="BD113" s="291"/>
      <c r="BE113" s="291"/>
      <c r="BF113" s="291"/>
      <c r="BG113" s="291"/>
      <c r="BH113" s="291"/>
      <c r="BI113" s="291"/>
      <c r="BJ113" s="291"/>
      <c r="BK113" s="291"/>
      <c r="BL113" s="291"/>
      <c r="BM113" s="291"/>
      <c r="BN113" s="291"/>
      <c r="BO113" s="291"/>
      <c r="BP113" s="291"/>
      <c r="BQ113" s="291"/>
      <c r="BR113" s="291"/>
      <c r="BS113" s="291"/>
      <c r="BT113" s="291"/>
      <c r="BU113" s="291"/>
      <c r="BV113" s="291"/>
      <c r="BW113" s="291"/>
      <c r="BX113" s="291"/>
      <c r="BY113" s="291"/>
      <c r="BZ113" s="291"/>
      <c r="CA113" s="291"/>
      <c r="CB113" s="291"/>
      <c r="CC113" s="291"/>
      <c r="CD113" s="291"/>
      <c r="CE113" s="291"/>
      <c r="CF113" s="291"/>
      <c r="CG113" s="291"/>
      <c r="CH113" s="291"/>
      <c r="CI113" s="291"/>
      <c r="CJ113" s="291"/>
      <c r="CK113" s="291"/>
      <c r="CL113" s="291"/>
      <c r="CM113" s="291"/>
      <c r="CN113" s="291"/>
      <c r="CO113" s="291"/>
      <c r="CP113" s="291"/>
      <c r="CQ113" s="291"/>
      <c r="CR113" s="291"/>
      <c r="CS113" s="291"/>
      <c r="CT113" s="291"/>
      <c r="CU113" s="291"/>
      <c r="CV113" s="291"/>
      <c r="CW113" s="291"/>
      <c r="CX113" s="291"/>
      <c r="CY113" s="291"/>
      <c r="CZ113" s="291"/>
      <c r="DA113" s="291"/>
      <c r="DB113" s="291"/>
      <c r="DC113" s="291"/>
      <c r="DD113" s="291"/>
      <c r="DE113" s="291"/>
      <c r="DF113" s="291"/>
      <c r="DG113" s="291"/>
      <c r="DH113" s="291"/>
      <c r="DI113" s="291"/>
      <c r="DJ113" s="291"/>
      <c r="DK113" s="291"/>
      <c r="DL113" s="291"/>
      <c r="DM113" s="291"/>
      <c r="DN113" s="291"/>
      <c r="DO113" s="291"/>
      <c r="DP113" s="291"/>
      <c r="DQ113" s="291"/>
      <c r="DR113" s="291"/>
      <c r="DS113" s="291"/>
      <c r="DT113" s="291"/>
      <c r="DU113" s="291"/>
      <c r="DV113" s="291"/>
      <c r="DW113" s="291"/>
      <c r="DX113" s="291"/>
      <c r="DY113" s="291"/>
      <c r="DZ113" s="291"/>
    </row>
    <row r="114" spans="1:130" ht="13.2" customHeight="1">
      <c r="A114" s="292"/>
      <c r="B114" s="318" t="s">
        <v>1</v>
      </c>
      <c r="C114" s="561" t="s">
        <v>541</v>
      </c>
      <c r="D114" s="296"/>
      <c r="E114" s="292"/>
      <c r="F114" s="333"/>
      <c r="G114" s="333"/>
      <c r="H114" s="334"/>
      <c r="I114" s="264"/>
      <c r="J114" s="264"/>
      <c r="K114" s="457"/>
      <c r="L114" s="292"/>
      <c r="M114" s="322"/>
      <c r="N114" s="322"/>
      <c r="O114" s="169"/>
      <c r="P114" s="322"/>
      <c r="Q114" s="322"/>
      <c r="R114" s="361"/>
      <c r="S114" s="291"/>
      <c r="T114" s="291"/>
      <c r="U114" s="291"/>
      <c r="V114" s="291"/>
      <c r="W114" s="291"/>
      <c r="X114" s="291"/>
      <c r="Y114" s="291"/>
      <c r="Z114" s="291"/>
      <c r="AA114" s="291"/>
      <c r="AB114" s="291"/>
      <c r="AC114" s="291"/>
      <c r="AD114" s="291"/>
      <c r="AE114" s="291"/>
      <c r="AF114" s="291"/>
      <c r="AG114" s="291"/>
      <c r="AH114" s="291"/>
      <c r="AI114" s="291"/>
      <c r="AJ114" s="291"/>
      <c r="AK114" s="291"/>
      <c r="AL114" s="291"/>
      <c r="AM114" s="291"/>
      <c r="AN114" s="291"/>
      <c r="AO114" s="291"/>
      <c r="AP114" s="291"/>
      <c r="AQ114" s="291"/>
      <c r="AR114" s="291"/>
      <c r="AS114" s="291"/>
      <c r="AT114" s="291"/>
      <c r="AU114" s="291"/>
      <c r="AV114" s="291"/>
      <c r="AW114" s="291"/>
      <c r="AX114" s="291"/>
      <c r="AY114" s="291"/>
      <c r="AZ114" s="291"/>
      <c r="BA114" s="291"/>
      <c r="BB114" s="291"/>
      <c r="BC114" s="291"/>
      <c r="BD114" s="291"/>
      <c r="BE114" s="291"/>
      <c r="BF114" s="291"/>
      <c r="BG114" s="291"/>
      <c r="BH114" s="291"/>
      <c r="BI114" s="291"/>
      <c r="BJ114" s="291"/>
      <c r="BK114" s="291"/>
      <c r="BL114" s="291"/>
      <c r="BM114" s="291"/>
      <c r="BN114" s="291"/>
      <c r="BO114" s="291"/>
      <c r="BP114" s="291"/>
      <c r="BQ114" s="291"/>
      <c r="BR114" s="291"/>
      <c r="BS114" s="291"/>
      <c r="BT114" s="291"/>
      <c r="BU114" s="291"/>
      <c r="BV114" s="291"/>
      <c r="BW114" s="291"/>
      <c r="BX114" s="291"/>
      <c r="BY114" s="291"/>
      <c r="BZ114" s="291"/>
      <c r="CA114" s="291"/>
      <c r="CB114" s="291"/>
      <c r="CC114" s="291"/>
      <c r="CD114" s="291"/>
      <c r="CE114" s="291"/>
      <c r="CF114" s="291"/>
      <c r="CG114" s="291"/>
      <c r="CH114" s="291"/>
      <c r="CI114" s="291"/>
      <c r="CJ114" s="291"/>
      <c r="CK114" s="291"/>
      <c r="CL114" s="291"/>
      <c r="CM114" s="291"/>
      <c r="CN114" s="291"/>
      <c r="CO114" s="291"/>
      <c r="CP114" s="291"/>
      <c r="CQ114" s="291"/>
      <c r="CR114" s="291"/>
      <c r="CS114" s="291"/>
      <c r="CT114" s="291"/>
      <c r="CU114" s="291"/>
      <c r="CV114" s="291"/>
      <c r="CW114" s="291"/>
      <c r="CX114" s="291"/>
      <c r="CY114" s="291"/>
      <c r="CZ114" s="291"/>
      <c r="DA114" s="291"/>
      <c r="DB114" s="291"/>
      <c r="DC114" s="291"/>
      <c r="DD114" s="291"/>
      <c r="DE114" s="291"/>
      <c r="DF114" s="291"/>
      <c r="DG114" s="291"/>
      <c r="DH114" s="291"/>
      <c r="DI114" s="291"/>
      <c r="DJ114" s="291"/>
      <c r="DK114" s="291"/>
      <c r="DL114" s="291"/>
      <c r="DM114" s="291"/>
      <c r="DN114" s="291"/>
      <c r="DO114" s="291"/>
      <c r="DP114" s="291"/>
      <c r="DQ114" s="291"/>
      <c r="DR114" s="291"/>
      <c r="DS114" s="291"/>
      <c r="DT114" s="291"/>
      <c r="DU114" s="291"/>
      <c r="DV114" s="291"/>
      <c r="DW114" s="291"/>
      <c r="DX114" s="291"/>
      <c r="DY114" s="291"/>
      <c r="DZ114" s="291"/>
    </row>
    <row r="115" spans="1:130" ht="13.2" customHeight="1">
      <c r="A115" s="292"/>
      <c r="B115" s="318" t="s">
        <v>1</v>
      </c>
      <c r="C115" s="561" t="s">
        <v>323</v>
      </c>
      <c r="D115" s="296"/>
      <c r="E115" s="292"/>
      <c r="F115" s="333"/>
      <c r="G115" s="333"/>
      <c r="H115" s="334"/>
      <c r="I115" s="264"/>
      <c r="J115" s="264"/>
      <c r="K115" s="457"/>
      <c r="L115" s="292"/>
      <c r="M115" s="322"/>
      <c r="N115" s="322"/>
      <c r="O115" s="169"/>
      <c r="P115" s="322"/>
      <c r="Q115" s="322"/>
      <c r="R115" s="361"/>
      <c r="S115" s="291"/>
      <c r="T115" s="291"/>
      <c r="U115" s="291"/>
      <c r="V115" s="291"/>
      <c r="W115" s="291"/>
      <c r="X115" s="291"/>
      <c r="Y115" s="291"/>
      <c r="Z115" s="291"/>
      <c r="AA115" s="291"/>
      <c r="AB115" s="291"/>
      <c r="AC115" s="291"/>
      <c r="AD115" s="291"/>
      <c r="AE115" s="291"/>
      <c r="AF115" s="291"/>
      <c r="AG115" s="291"/>
      <c r="AH115" s="291"/>
      <c r="AI115" s="291"/>
      <c r="AJ115" s="291"/>
      <c r="AK115" s="291"/>
      <c r="AL115" s="291"/>
      <c r="AM115" s="291"/>
      <c r="AN115" s="291"/>
      <c r="AO115" s="291"/>
      <c r="AP115" s="291"/>
      <c r="AQ115" s="291"/>
      <c r="AR115" s="291"/>
      <c r="AS115" s="291"/>
      <c r="AT115" s="291"/>
      <c r="AU115" s="291"/>
      <c r="AV115" s="291"/>
      <c r="AW115" s="291"/>
      <c r="AX115" s="291"/>
      <c r="AY115" s="291"/>
      <c r="AZ115" s="291"/>
      <c r="BA115" s="291"/>
      <c r="BB115" s="291"/>
      <c r="BC115" s="291"/>
      <c r="BD115" s="291"/>
      <c r="BE115" s="291"/>
      <c r="BF115" s="291"/>
      <c r="BG115" s="291"/>
      <c r="BH115" s="291"/>
      <c r="BI115" s="291"/>
      <c r="BJ115" s="291"/>
      <c r="BK115" s="291"/>
      <c r="BL115" s="291"/>
      <c r="BM115" s="291"/>
      <c r="BN115" s="291"/>
      <c r="BO115" s="291"/>
      <c r="BP115" s="291"/>
      <c r="BQ115" s="291"/>
      <c r="BR115" s="291"/>
      <c r="BS115" s="291"/>
      <c r="BT115" s="291"/>
      <c r="BU115" s="291"/>
      <c r="BV115" s="291"/>
      <c r="BW115" s="291"/>
      <c r="BX115" s="291"/>
      <c r="BY115" s="291"/>
      <c r="BZ115" s="291"/>
      <c r="CA115" s="291"/>
      <c r="CB115" s="291"/>
      <c r="CC115" s="291"/>
      <c r="CD115" s="291"/>
      <c r="CE115" s="291"/>
      <c r="CF115" s="291"/>
      <c r="CG115" s="291"/>
      <c r="CH115" s="291"/>
      <c r="CI115" s="291"/>
      <c r="CJ115" s="291"/>
      <c r="CK115" s="291"/>
      <c r="CL115" s="291"/>
      <c r="CM115" s="291"/>
      <c r="CN115" s="291"/>
      <c r="CO115" s="291"/>
      <c r="CP115" s="291"/>
      <c r="CQ115" s="291"/>
      <c r="CR115" s="291"/>
      <c r="CS115" s="291"/>
      <c r="CT115" s="291"/>
      <c r="CU115" s="291"/>
      <c r="CV115" s="291"/>
      <c r="CW115" s="291"/>
      <c r="CX115" s="291"/>
      <c r="CY115" s="291"/>
      <c r="CZ115" s="291"/>
      <c r="DA115" s="291"/>
      <c r="DB115" s="291"/>
      <c r="DC115" s="291"/>
      <c r="DD115" s="291"/>
      <c r="DE115" s="291"/>
      <c r="DF115" s="291"/>
      <c r="DG115" s="291"/>
      <c r="DH115" s="291"/>
      <c r="DI115" s="291"/>
      <c r="DJ115" s="291"/>
      <c r="DK115" s="291"/>
      <c r="DL115" s="291"/>
      <c r="DM115" s="291"/>
      <c r="DN115" s="291"/>
      <c r="DO115" s="291"/>
      <c r="DP115" s="291"/>
      <c r="DQ115" s="291"/>
      <c r="DR115" s="291"/>
      <c r="DS115" s="291"/>
      <c r="DT115" s="291"/>
      <c r="DU115" s="291"/>
      <c r="DV115" s="291"/>
      <c r="DW115" s="291"/>
      <c r="DX115" s="291"/>
      <c r="DY115" s="291"/>
      <c r="DZ115" s="291"/>
    </row>
    <row r="116" spans="1:130" ht="13.2" customHeight="1">
      <c r="A116" s="292"/>
      <c r="B116" s="318" t="s">
        <v>1</v>
      </c>
      <c r="C116" s="561" t="s">
        <v>324</v>
      </c>
      <c r="D116" s="296"/>
      <c r="E116" s="292"/>
      <c r="F116" s="333"/>
      <c r="G116" s="333"/>
      <c r="H116" s="334"/>
      <c r="I116" s="264"/>
      <c r="J116" s="264"/>
      <c r="K116" s="457"/>
      <c r="L116" s="292"/>
      <c r="M116" s="322"/>
      <c r="N116" s="322"/>
      <c r="O116" s="169"/>
      <c r="P116" s="322"/>
      <c r="Q116" s="322"/>
      <c r="R116" s="361"/>
      <c r="S116" s="291"/>
      <c r="T116" s="291"/>
      <c r="U116" s="291"/>
      <c r="V116" s="291"/>
      <c r="W116" s="291"/>
      <c r="X116" s="291"/>
      <c r="Y116" s="291"/>
      <c r="Z116" s="291"/>
      <c r="AA116" s="291"/>
      <c r="AB116" s="291"/>
      <c r="AC116" s="291"/>
      <c r="AD116" s="291"/>
      <c r="AE116" s="291"/>
      <c r="AF116" s="291"/>
      <c r="AG116" s="291"/>
      <c r="AH116" s="291"/>
      <c r="AI116" s="291"/>
      <c r="AJ116" s="291"/>
      <c r="AK116" s="291"/>
      <c r="AL116" s="291"/>
      <c r="AM116" s="291"/>
      <c r="AN116" s="291"/>
      <c r="AO116" s="291"/>
      <c r="AP116" s="291"/>
      <c r="AQ116" s="291"/>
      <c r="AR116" s="291"/>
      <c r="AS116" s="291"/>
      <c r="AT116" s="291"/>
      <c r="AU116" s="291"/>
      <c r="AV116" s="291"/>
      <c r="AW116" s="291"/>
      <c r="AX116" s="291"/>
      <c r="AY116" s="291"/>
      <c r="AZ116" s="291"/>
      <c r="BA116" s="291"/>
      <c r="BB116" s="291"/>
      <c r="BC116" s="291"/>
      <c r="BD116" s="291"/>
      <c r="BE116" s="291"/>
      <c r="BF116" s="291"/>
      <c r="BG116" s="291"/>
      <c r="BH116" s="291"/>
      <c r="BI116" s="291"/>
      <c r="BJ116" s="291"/>
      <c r="BK116" s="291"/>
      <c r="BL116" s="291"/>
      <c r="BM116" s="291"/>
      <c r="BN116" s="291"/>
      <c r="BO116" s="291"/>
      <c r="BP116" s="291"/>
      <c r="BQ116" s="291"/>
      <c r="BR116" s="291"/>
      <c r="BS116" s="291"/>
      <c r="BT116" s="291"/>
      <c r="BU116" s="291"/>
      <c r="BV116" s="291"/>
      <c r="BW116" s="291"/>
      <c r="BX116" s="291"/>
      <c r="BY116" s="291"/>
      <c r="BZ116" s="291"/>
      <c r="CA116" s="291"/>
      <c r="CB116" s="291"/>
      <c r="CC116" s="291"/>
      <c r="CD116" s="291"/>
      <c r="CE116" s="291"/>
      <c r="CF116" s="291"/>
      <c r="CG116" s="291"/>
      <c r="CH116" s="291"/>
      <c r="CI116" s="291"/>
      <c r="CJ116" s="291"/>
      <c r="CK116" s="291"/>
      <c r="CL116" s="291"/>
      <c r="CM116" s="291"/>
      <c r="CN116" s="291"/>
      <c r="CO116" s="291"/>
      <c r="CP116" s="291"/>
      <c r="CQ116" s="291"/>
      <c r="CR116" s="291"/>
      <c r="CS116" s="291"/>
      <c r="CT116" s="291"/>
      <c r="CU116" s="291"/>
      <c r="CV116" s="291"/>
      <c r="CW116" s="291"/>
      <c r="CX116" s="291"/>
      <c r="CY116" s="291"/>
      <c r="CZ116" s="291"/>
      <c r="DA116" s="291"/>
      <c r="DB116" s="291"/>
      <c r="DC116" s="291"/>
      <c r="DD116" s="291"/>
      <c r="DE116" s="291"/>
      <c r="DF116" s="291"/>
      <c r="DG116" s="291"/>
      <c r="DH116" s="291"/>
      <c r="DI116" s="291"/>
      <c r="DJ116" s="291"/>
      <c r="DK116" s="291"/>
      <c r="DL116" s="291"/>
      <c r="DM116" s="291"/>
      <c r="DN116" s="291"/>
      <c r="DO116" s="291"/>
      <c r="DP116" s="291"/>
      <c r="DQ116" s="291"/>
      <c r="DR116" s="291"/>
      <c r="DS116" s="291"/>
      <c r="DT116" s="291"/>
      <c r="DU116" s="291"/>
      <c r="DV116" s="291"/>
      <c r="DW116" s="291"/>
      <c r="DX116" s="291"/>
      <c r="DY116" s="291"/>
      <c r="DZ116" s="291"/>
    </row>
    <row r="117" spans="1:130" ht="13.2" customHeight="1">
      <c r="A117" s="292"/>
      <c r="B117" s="318" t="s">
        <v>1</v>
      </c>
      <c r="C117" s="561" t="s">
        <v>128</v>
      </c>
      <c r="D117" s="296"/>
      <c r="E117" s="292"/>
      <c r="F117" s="333"/>
      <c r="G117" s="333"/>
      <c r="H117" s="334"/>
      <c r="I117" s="264"/>
      <c r="J117" s="264"/>
      <c r="K117" s="457"/>
      <c r="L117" s="292"/>
      <c r="M117" s="322"/>
      <c r="N117" s="322"/>
      <c r="O117" s="169"/>
      <c r="P117" s="322"/>
      <c r="Q117" s="322"/>
      <c r="R117" s="361"/>
      <c r="S117" s="291"/>
      <c r="T117" s="291"/>
      <c r="U117" s="291"/>
      <c r="V117" s="291"/>
      <c r="W117" s="291"/>
      <c r="X117" s="291"/>
      <c r="Y117" s="291"/>
      <c r="Z117" s="291"/>
      <c r="AA117" s="291"/>
      <c r="AB117" s="291"/>
      <c r="AC117" s="291"/>
      <c r="AD117" s="291"/>
      <c r="AE117" s="291"/>
      <c r="AF117" s="291"/>
      <c r="AG117" s="291"/>
      <c r="AH117" s="291"/>
      <c r="AI117" s="291"/>
      <c r="AJ117" s="291"/>
      <c r="AK117" s="291"/>
      <c r="AL117" s="291"/>
      <c r="AM117" s="291"/>
      <c r="AN117" s="291"/>
      <c r="AO117" s="291"/>
      <c r="AP117" s="291"/>
      <c r="AQ117" s="291"/>
      <c r="AR117" s="291"/>
      <c r="AS117" s="291"/>
      <c r="AT117" s="291"/>
      <c r="AU117" s="291"/>
      <c r="AV117" s="291"/>
      <c r="AW117" s="291"/>
      <c r="AX117" s="291"/>
      <c r="AY117" s="291"/>
      <c r="AZ117" s="291"/>
      <c r="BA117" s="291"/>
      <c r="BB117" s="291"/>
      <c r="BC117" s="291"/>
      <c r="BD117" s="291"/>
      <c r="BE117" s="291"/>
      <c r="BF117" s="291"/>
      <c r="BG117" s="291"/>
      <c r="BH117" s="291"/>
      <c r="BI117" s="291"/>
      <c r="BJ117" s="291"/>
      <c r="BK117" s="291"/>
      <c r="BL117" s="291"/>
      <c r="BM117" s="291"/>
      <c r="BN117" s="291"/>
      <c r="BO117" s="291"/>
      <c r="BP117" s="291"/>
      <c r="BQ117" s="291"/>
      <c r="BR117" s="291"/>
      <c r="BS117" s="291"/>
      <c r="BT117" s="291"/>
      <c r="BU117" s="291"/>
      <c r="BV117" s="291"/>
      <c r="BW117" s="291"/>
      <c r="BX117" s="291"/>
      <c r="BY117" s="291"/>
      <c r="BZ117" s="291"/>
      <c r="CA117" s="291"/>
      <c r="CB117" s="291"/>
      <c r="CC117" s="291"/>
      <c r="CD117" s="291"/>
      <c r="CE117" s="291"/>
      <c r="CF117" s="291"/>
      <c r="CG117" s="291"/>
      <c r="CH117" s="291"/>
      <c r="CI117" s="291"/>
      <c r="CJ117" s="291"/>
      <c r="CK117" s="291"/>
      <c r="CL117" s="291"/>
      <c r="CM117" s="291"/>
      <c r="CN117" s="291"/>
      <c r="CO117" s="291"/>
      <c r="CP117" s="291"/>
      <c r="CQ117" s="291"/>
      <c r="CR117" s="291"/>
      <c r="CS117" s="291"/>
      <c r="CT117" s="291"/>
      <c r="CU117" s="291"/>
      <c r="CV117" s="291"/>
      <c r="CW117" s="291"/>
      <c r="CX117" s="291"/>
      <c r="CY117" s="291"/>
      <c r="CZ117" s="291"/>
      <c r="DA117" s="291"/>
      <c r="DB117" s="291"/>
      <c r="DC117" s="291"/>
      <c r="DD117" s="291"/>
      <c r="DE117" s="291"/>
      <c r="DF117" s="291"/>
      <c r="DG117" s="291"/>
      <c r="DH117" s="291"/>
      <c r="DI117" s="291"/>
      <c r="DJ117" s="291"/>
      <c r="DK117" s="291"/>
      <c r="DL117" s="291"/>
      <c r="DM117" s="291"/>
      <c r="DN117" s="291"/>
      <c r="DO117" s="291"/>
      <c r="DP117" s="291"/>
      <c r="DQ117" s="291"/>
      <c r="DR117" s="291"/>
      <c r="DS117" s="291"/>
      <c r="DT117" s="291"/>
      <c r="DU117" s="291"/>
      <c r="DV117" s="291"/>
      <c r="DW117" s="291"/>
      <c r="DX117" s="291"/>
      <c r="DY117" s="291"/>
      <c r="DZ117" s="291"/>
    </row>
    <row r="118" spans="1:130" ht="13.2" customHeight="1">
      <c r="A118" s="292"/>
      <c r="B118" s="318" t="s">
        <v>1</v>
      </c>
      <c r="C118" s="561" t="s">
        <v>178</v>
      </c>
      <c r="D118" s="296"/>
      <c r="E118" s="292"/>
      <c r="F118" s="333"/>
      <c r="G118" s="333"/>
      <c r="H118" s="334"/>
      <c r="I118" s="264"/>
      <c r="J118" s="264"/>
      <c r="K118" s="457"/>
      <c r="L118" s="292"/>
      <c r="M118" s="322"/>
      <c r="N118" s="322"/>
      <c r="O118" s="169"/>
      <c r="P118" s="322"/>
      <c r="Q118" s="322"/>
      <c r="R118" s="361"/>
      <c r="S118" s="291"/>
      <c r="T118" s="291"/>
      <c r="U118" s="291"/>
      <c r="V118" s="291"/>
      <c r="W118" s="291"/>
      <c r="X118" s="291"/>
      <c r="Y118" s="291"/>
      <c r="Z118" s="291"/>
      <c r="AA118" s="291"/>
      <c r="AB118" s="291"/>
      <c r="AC118" s="291"/>
      <c r="AD118" s="291"/>
      <c r="AE118" s="291"/>
      <c r="AF118" s="291"/>
      <c r="AG118" s="291"/>
      <c r="AH118" s="291"/>
      <c r="AI118" s="291"/>
      <c r="AJ118" s="291"/>
      <c r="AK118" s="291"/>
      <c r="AL118" s="291"/>
      <c r="AM118" s="291"/>
      <c r="AN118" s="291"/>
      <c r="AO118" s="291"/>
      <c r="AP118" s="291"/>
      <c r="AQ118" s="291"/>
      <c r="AR118" s="291"/>
      <c r="AS118" s="291"/>
      <c r="AT118" s="291"/>
      <c r="AU118" s="291"/>
      <c r="AV118" s="291"/>
      <c r="AW118" s="291"/>
      <c r="AX118" s="291"/>
      <c r="AY118" s="291"/>
      <c r="AZ118" s="291"/>
      <c r="BA118" s="291"/>
      <c r="BB118" s="291"/>
      <c r="BC118" s="291"/>
      <c r="BD118" s="291"/>
      <c r="BE118" s="291"/>
      <c r="BF118" s="291"/>
      <c r="BG118" s="291"/>
      <c r="BH118" s="291"/>
      <c r="BI118" s="291"/>
      <c r="BJ118" s="291"/>
      <c r="BK118" s="291"/>
      <c r="BL118" s="291"/>
      <c r="BM118" s="291"/>
      <c r="BN118" s="291"/>
      <c r="BO118" s="291"/>
      <c r="BP118" s="291"/>
      <c r="BQ118" s="291"/>
      <c r="BR118" s="291"/>
      <c r="BS118" s="291"/>
      <c r="BT118" s="291"/>
      <c r="BU118" s="291"/>
      <c r="BV118" s="291"/>
      <c r="BW118" s="291"/>
      <c r="BX118" s="291"/>
      <c r="BY118" s="291"/>
      <c r="BZ118" s="291"/>
      <c r="CA118" s="291"/>
      <c r="CB118" s="291"/>
      <c r="CC118" s="291"/>
      <c r="CD118" s="291"/>
      <c r="CE118" s="291"/>
      <c r="CF118" s="291"/>
      <c r="CG118" s="291"/>
      <c r="CH118" s="291"/>
      <c r="CI118" s="291"/>
      <c r="CJ118" s="291"/>
      <c r="CK118" s="291"/>
      <c r="CL118" s="291"/>
      <c r="CM118" s="291"/>
      <c r="CN118" s="291"/>
      <c r="CO118" s="291"/>
      <c r="CP118" s="291"/>
      <c r="CQ118" s="291"/>
      <c r="CR118" s="291"/>
      <c r="CS118" s="291"/>
      <c r="CT118" s="291"/>
      <c r="CU118" s="291"/>
      <c r="CV118" s="291"/>
      <c r="CW118" s="291"/>
      <c r="CX118" s="291"/>
      <c r="CY118" s="291"/>
      <c r="CZ118" s="291"/>
      <c r="DA118" s="291"/>
      <c r="DB118" s="291"/>
      <c r="DC118" s="291"/>
      <c r="DD118" s="291"/>
      <c r="DE118" s="291"/>
      <c r="DF118" s="291"/>
      <c r="DG118" s="291"/>
      <c r="DH118" s="291"/>
      <c r="DI118" s="291"/>
      <c r="DJ118" s="291"/>
      <c r="DK118" s="291"/>
      <c r="DL118" s="291"/>
      <c r="DM118" s="291"/>
      <c r="DN118" s="291"/>
      <c r="DO118" s="291"/>
      <c r="DP118" s="291"/>
      <c r="DQ118" s="291"/>
      <c r="DR118" s="291"/>
      <c r="DS118" s="291"/>
      <c r="DT118" s="291"/>
      <c r="DU118" s="291"/>
      <c r="DV118" s="291"/>
      <c r="DW118" s="291"/>
      <c r="DX118" s="291"/>
      <c r="DY118" s="291"/>
      <c r="DZ118" s="291"/>
    </row>
    <row r="119" spans="1:130" ht="13.2" customHeight="1">
      <c r="A119" s="292"/>
      <c r="B119" s="318" t="s">
        <v>1</v>
      </c>
      <c r="C119" s="561" t="s">
        <v>193</v>
      </c>
      <c r="D119" s="296"/>
      <c r="E119" s="292"/>
      <c r="F119" s="333"/>
      <c r="G119" s="333"/>
      <c r="H119" s="334"/>
      <c r="I119" s="264"/>
      <c r="J119" s="264"/>
      <c r="K119" s="457"/>
      <c r="L119" s="292"/>
      <c r="M119" s="322"/>
      <c r="N119" s="322"/>
      <c r="O119" s="169"/>
      <c r="P119" s="322"/>
      <c r="Q119" s="322"/>
      <c r="R119" s="361"/>
      <c r="S119" s="291"/>
      <c r="T119" s="291"/>
      <c r="U119" s="291"/>
      <c r="V119" s="291"/>
      <c r="W119" s="291"/>
      <c r="X119" s="291"/>
      <c r="Y119" s="291"/>
      <c r="Z119" s="291"/>
      <c r="AA119" s="291"/>
      <c r="AB119" s="291"/>
      <c r="AC119" s="291"/>
      <c r="AD119" s="291"/>
      <c r="AE119" s="291"/>
      <c r="AF119" s="291"/>
      <c r="AG119" s="291"/>
      <c r="AH119" s="291"/>
      <c r="AI119" s="291"/>
      <c r="AJ119" s="291"/>
      <c r="AK119" s="291"/>
      <c r="AL119" s="291"/>
      <c r="AM119" s="291"/>
      <c r="AN119" s="291"/>
      <c r="AO119" s="291"/>
      <c r="AP119" s="291"/>
      <c r="AQ119" s="291"/>
      <c r="AR119" s="291"/>
      <c r="AS119" s="291"/>
      <c r="AT119" s="291"/>
      <c r="AU119" s="291"/>
      <c r="AV119" s="291"/>
      <c r="AW119" s="291"/>
      <c r="AX119" s="291"/>
      <c r="AY119" s="291"/>
      <c r="AZ119" s="291"/>
      <c r="BA119" s="291"/>
      <c r="BB119" s="291"/>
      <c r="BC119" s="291"/>
      <c r="BD119" s="291"/>
      <c r="BE119" s="291"/>
      <c r="BF119" s="291"/>
      <c r="BG119" s="291"/>
      <c r="BH119" s="291"/>
      <c r="BI119" s="291"/>
      <c r="BJ119" s="291"/>
      <c r="BK119" s="291"/>
      <c r="BL119" s="291"/>
      <c r="BM119" s="291"/>
      <c r="BN119" s="291"/>
      <c r="BO119" s="291"/>
      <c r="BP119" s="291"/>
      <c r="BQ119" s="291"/>
      <c r="BR119" s="291"/>
      <c r="BS119" s="291"/>
      <c r="BT119" s="291"/>
      <c r="BU119" s="291"/>
      <c r="BV119" s="291"/>
      <c r="BW119" s="291"/>
      <c r="BX119" s="291"/>
      <c r="BY119" s="291"/>
      <c r="BZ119" s="291"/>
      <c r="CA119" s="291"/>
      <c r="CB119" s="291"/>
      <c r="CC119" s="291"/>
      <c r="CD119" s="291"/>
      <c r="CE119" s="291"/>
      <c r="CF119" s="291"/>
      <c r="CG119" s="291"/>
      <c r="CH119" s="291"/>
      <c r="CI119" s="291"/>
      <c r="CJ119" s="291"/>
      <c r="CK119" s="291"/>
      <c r="CL119" s="291"/>
      <c r="CM119" s="291"/>
      <c r="CN119" s="291"/>
      <c r="CO119" s="291"/>
      <c r="CP119" s="291"/>
      <c r="CQ119" s="291"/>
      <c r="CR119" s="291"/>
      <c r="CS119" s="291"/>
      <c r="CT119" s="291"/>
      <c r="CU119" s="291"/>
      <c r="CV119" s="291"/>
      <c r="CW119" s="291"/>
      <c r="CX119" s="291"/>
      <c r="CY119" s="291"/>
      <c r="CZ119" s="291"/>
      <c r="DA119" s="291"/>
      <c r="DB119" s="291"/>
      <c r="DC119" s="291"/>
      <c r="DD119" s="291"/>
      <c r="DE119" s="291"/>
      <c r="DF119" s="291"/>
      <c r="DG119" s="291"/>
      <c r="DH119" s="291"/>
      <c r="DI119" s="291"/>
      <c r="DJ119" s="291"/>
      <c r="DK119" s="291"/>
      <c r="DL119" s="291"/>
      <c r="DM119" s="291"/>
      <c r="DN119" s="291"/>
      <c r="DO119" s="291"/>
      <c r="DP119" s="291"/>
      <c r="DQ119" s="291"/>
      <c r="DR119" s="291"/>
      <c r="DS119" s="291"/>
      <c r="DT119" s="291"/>
      <c r="DU119" s="291"/>
      <c r="DV119" s="291"/>
      <c r="DW119" s="291"/>
      <c r="DX119" s="291"/>
      <c r="DY119" s="291"/>
      <c r="DZ119" s="291"/>
    </row>
    <row r="120" spans="1:130" ht="13.2" customHeight="1">
      <c r="A120" s="292"/>
      <c r="B120" s="318" t="s">
        <v>1</v>
      </c>
      <c r="C120" s="561" t="s">
        <v>321</v>
      </c>
      <c r="D120" s="296"/>
      <c r="E120" s="292"/>
      <c r="F120" s="333"/>
      <c r="G120" s="333"/>
      <c r="H120" s="334"/>
      <c r="I120" s="264"/>
      <c r="J120" s="264"/>
      <c r="K120" s="457"/>
      <c r="L120" s="292"/>
      <c r="M120" s="322"/>
      <c r="N120" s="322"/>
      <c r="O120" s="169"/>
      <c r="P120" s="322"/>
      <c r="Q120" s="322"/>
      <c r="R120" s="361"/>
      <c r="S120" s="291"/>
      <c r="T120" s="291"/>
      <c r="U120" s="291"/>
      <c r="V120" s="291"/>
      <c r="W120" s="291"/>
      <c r="X120" s="291"/>
      <c r="Y120" s="291"/>
      <c r="Z120" s="291"/>
      <c r="AA120" s="291"/>
      <c r="AB120" s="291"/>
      <c r="AC120" s="291"/>
      <c r="AD120" s="291"/>
      <c r="AE120" s="291"/>
      <c r="AF120" s="291"/>
      <c r="AG120" s="291"/>
      <c r="AH120" s="291"/>
      <c r="AI120" s="291"/>
      <c r="AJ120" s="291"/>
      <c r="AK120" s="291"/>
      <c r="AL120" s="291"/>
      <c r="AM120" s="291"/>
      <c r="AN120" s="291"/>
      <c r="AO120" s="291"/>
      <c r="AP120" s="291"/>
      <c r="AQ120" s="291"/>
      <c r="AR120" s="291"/>
      <c r="AS120" s="291"/>
      <c r="AT120" s="291"/>
      <c r="AU120" s="291"/>
      <c r="AV120" s="291"/>
      <c r="AW120" s="291"/>
      <c r="AX120" s="291"/>
      <c r="AY120" s="291"/>
      <c r="AZ120" s="291"/>
      <c r="BA120" s="291"/>
      <c r="BB120" s="291"/>
      <c r="BC120" s="291"/>
      <c r="BD120" s="291"/>
      <c r="BE120" s="291"/>
      <c r="BF120" s="291"/>
      <c r="BG120" s="291"/>
      <c r="BH120" s="291"/>
      <c r="BI120" s="291"/>
      <c r="BJ120" s="291"/>
      <c r="BK120" s="291"/>
      <c r="BL120" s="291"/>
      <c r="BM120" s="291"/>
      <c r="BN120" s="291"/>
      <c r="BO120" s="291"/>
      <c r="BP120" s="291"/>
      <c r="BQ120" s="291"/>
      <c r="BR120" s="291"/>
      <c r="BS120" s="291"/>
      <c r="BT120" s="291"/>
      <c r="BU120" s="291"/>
      <c r="BV120" s="291"/>
      <c r="BW120" s="291"/>
      <c r="BX120" s="291"/>
      <c r="BY120" s="291"/>
      <c r="BZ120" s="291"/>
      <c r="CA120" s="291"/>
      <c r="CB120" s="291"/>
      <c r="CC120" s="291"/>
      <c r="CD120" s="291"/>
      <c r="CE120" s="291"/>
      <c r="CF120" s="291"/>
      <c r="CG120" s="291"/>
      <c r="CH120" s="291"/>
      <c r="CI120" s="291"/>
      <c r="CJ120" s="291"/>
      <c r="CK120" s="291"/>
      <c r="CL120" s="291"/>
      <c r="CM120" s="291"/>
      <c r="CN120" s="291"/>
      <c r="CO120" s="291"/>
      <c r="CP120" s="291"/>
      <c r="CQ120" s="291"/>
      <c r="CR120" s="291"/>
      <c r="CS120" s="291"/>
      <c r="CT120" s="291"/>
      <c r="CU120" s="291"/>
      <c r="CV120" s="291"/>
      <c r="CW120" s="291"/>
      <c r="CX120" s="291"/>
      <c r="CY120" s="291"/>
      <c r="CZ120" s="291"/>
      <c r="DA120" s="291"/>
      <c r="DB120" s="291"/>
      <c r="DC120" s="291"/>
      <c r="DD120" s="291"/>
      <c r="DE120" s="291"/>
      <c r="DF120" s="291"/>
      <c r="DG120" s="291"/>
      <c r="DH120" s="291"/>
      <c r="DI120" s="291"/>
      <c r="DJ120" s="291"/>
      <c r="DK120" s="291"/>
      <c r="DL120" s="291"/>
      <c r="DM120" s="291"/>
      <c r="DN120" s="291"/>
      <c r="DO120" s="291"/>
      <c r="DP120" s="291"/>
      <c r="DQ120" s="291"/>
      <c r="DR120" s="291"/>
      <c r="DS120" s="291"/>
      <c r="DT120" s="291"/>
      <c r="DU120" s="291"/>
      <c r="DV120" s="291"/>
      <c r="DW120" s="291"/>
      <c r="DX120" s="291"/>
      <c r="DY120" s="291"/>
      <c r="DZ120" s="291"/>
    </row>
    <row r="121" spans="1:130" ht="13.2" customHeight="1">
      <c r="A121" s="562">
        <v>20</v>
      </c>
      <c r="B121" s="316" t="s">
        <v>495</v>
      </c>
      <c r="C121" s="561"/>
      <c r="D121" s="291"/>
      <c r="E121" s="429" t="s">
        <v>137</v>
      </c>
      <c r="F121" s="332">
        <v>1</v>
      </c>
      <c r="G121" s="332">
        <v>0</v>
      </c>
      <c r="H121" s="332">
        <v>0</v>
      </c>
      <c r="I121" s="293">
        <v>0</v>
      </c>
      <c r="J121" s="293">
        <v>0</v>
      </c>
      <c r="K121" s="457">
        <f>SUM(F121:J121)</f>
        <v>1</v>
      </c>
      <c r="L121" s="292" t="s">
        <v>17</v>
      </c>
      <c r="M121" s="322"/>
      <c r="N121" s="322"/>
      <c r="O121" s="169"/>
      <c r="P121" s="322">
        <f t="shared" ref="P121:P155" si="6">+M121*K121</f>
        <v>0</v>
      </c>
      <c r="Q121" s="322">
        <f t="shared" ref="Q121:Q155" si="7">+N121*K121</f>
        <v>0</v>
      </c>
      <c r="R121" s="361">
        <f>+K121*O121</f>
        <v>0</v>
      </c>
    </row>
    <row r="122" spans="1:130" ht="13.2" customHeight="1">
      <c r="A122" s="562"/>
      <c r="B122" s="319" t="s">
        <v>1</v>
      </c>
      <c r="C122" s="561" t="s">
        <v>497</v>
      </c>
      <c r="D122" s="291"/>
      <c r="E122" s="298"/>
      <c r="F122" s="333"/>
      <c r="G122" s="333"/>
      <c r="H122" s="334"/>
      <c r="I122" s="264"/>
      <c r="J122" s="264"/>
      <c r="K122" s="457"/>
      <c r="L122" s="292"/>
      <c r="M122" s="322"/>
      <c r="N122" s="322"/>
      <c r="O122" s="169"/>
      <c r="P122" s="322"/>
      <c r="Q122" s="322"/>
      <c r="R122" s="361"/>
    </row>
    <row r="123" spans="1:130" ht="13.2" customHeight="1">
      <c r="A123" s="562"/>
      <c r="B123" s="318" t="s">
        <v>1</v>
      </c>
      <c r="C123" s="561" t="s">
        <v>496</v>
      </c>
      <c r="D123" s="291"/>
      <c r="E123" s="298"/>
      <c r="F123" s="333"/>
      <c r="G123" s="333"/>
      <c r="H123" s="334"/>
      <c r="I123" s="264"/>
      <c r="J123" s="264"/>
      <c r="K123" s="457"/>
      <c r="L123" s="292"/>
      <c r="M123" s="322"/>
      <c r="N123" s="322"/>
      <c r="O123" s="169"/>
      <c r="P123" s="322"/>
      <c r="Q123" s="322"/>
      <c r="R123" s="361"/>
    </row>
    <row r="124" spans="1:130" ht="13.2" customHeight="1">
      <c r="A124" s="562"/>
      <c r="B124" s="318" t="s">
        <v>1</v>
      </c>
      <c r="C124" s="561" t="s">
        <v>209</v>
      </c>
      <c r="D124" s="291"/>
      <c r="E124" s="298"/>
      <c r="F124" s="333"/>
      <c r="G124" s="333"/>
      <c r="H124" s="334"/>
      <c r="I124" s="264"/>
      <c r="J124" s="264"/>
      <c r="K124" s="457"/>
      <c r="L124" s="292"/>
      <c r="M124" s="322"/>
      <c r="N124" s="322"/>
      <c r="O124" s="169"/>
      <c r="P124" s="322"/>
      <c r="Q124" s="322"/>
      <c r="R124" s="361"/>
    </row>
    <row r="125" spans="1:130" ht="13.2" customHeight="1">
      <c r="A125" s="562"/>
      <c r="B125" s="318" t="s">
        <v>1</v>
      </c>
      <c r="C125" s="561" t="s">
        <v>210</v>
      </c>
      <c r="E125" s="298"/>
      <c r="F125" s="333"/>
      <c r="G125" s="333"/>
      <c r="H125" s="334"/>
      <c r="I125" s="264"/>
      <c r="J125" s="264"/>
      <c r="K125" s="457"/>
      <c r="L125" s="292"/>
      <c r="M125" s="322"/>
      <c r="N125" s="322"/>
      <c r="O125" s="169"/>
      <c r="P125" s="322"/>
      <c r="Q125" s="322"/>
      <c r="R125" s="361"/>
    </row>
    <row r="126" spans="1:130" ht="13.2" customHeight="1">
      <c r="A126" s="562">
        <v>21</v>
      </c>
      <c r="B126" s="316" t="s">
        <v>121</v>
      </c>
      <c r="C126" s="561"/>
      <c r="D126" s="297"/>
      <c r="E126" s="428" t="s">
        <v>194</v>
      </c>
      <c r="F126" s="332">
        <v>1</v>
      </c>
      <c r="G126" s="332">
        <v>0</v>
      </c>
      <c r="H126" s="332">
        <v>0</v>
      </c>
      <c r="I126" s="293">
        <v>0</v>
      </c>
      <c r="J126" s="293">
        <v>0</v>
      </c>
      <c r="K126" s="457">
        <f>SUM(F126:J126)</f>
        <v>1</v>
      </c>
      <c r="L126" s="292" t="s">
        <v>17</v>
      </c>
      <c r="M126" s="322"/>
      <c r="N126" s="322"/>
      <c r="O126" s="169"/>
      <c r="P126" s="322">
        <f t="shared" si="6"/>
        <v>0</v>
      </c>
      <c r="Q126" s="322">
        <f t="shared" si="7"/>
        <v>0</v>
      </c>
      <c r="R126" s="361">
        <f>+K126*O126</f>
        <v>0</v>
      </c>
    </row>
    <row r="127" spans="1:130" ht="13.2" customHeight="1">
      <c r="A127" s="562"/>
      <c r="B127" s="319" t="s">
        <v>1</v>
      </c>
      <c r="C127" s="561" t="s">
        <v>498</v>
      </c>
      <c r="D127" s="297"/>
      <c r="E127" s="294"/>
      <c r="F127" s="333"/>
      <c r="G127" s="333"/>
      <c r="H127" s="333"/>
      <c r="I127" s="262"/>
      <c r="J127" s="262"/>
      <c r="K127" s="457"/>
      <c r="L127" s="292"/>
      <c r="M127" s="322"/>
      <c r="N127" s="322"/>
      <c r="O127" s="169"/>
      <c r="P127" s="322"/>
      <c r="Q127" s="322"/>
      <c r="R127" s="361"/>
    </row>
    <row r="128" spans="1:130" ht="13.2" customHeight="1">
      <c r="A128" s="562"/>
      <c r="B128" s="318" t="s">
        <v>1</v>
      </c>
      <c r="C128" s="561" t="s">
        <v>325</v>
      </c>
      <c r="D128" s="297"/>
      <c r="E128" s="294"/>
      <c r="F128" s="333"/>
      <c r="G128" s="333"/>
      <c r="H128" s="333"/>
      <c r="I128" s="262"/>
      <c r="J128" s="262"/>
      <c r="K128" s="457"/>
      <c r="L128" s="292"/>
      <c r="M128" s="322"/>
      <c r="N128" s="322"/>
      <c r="O128" s="169"/>
      <c r="P128" s="322"/>
      <c r="Q128" s="322"/>
      <c r="R128" s="361"/>
    </row>
    <row r="129" spans="1:130" ht="13.2" customHeight="1">
      <c r="A129" s="562"/>
      <c r="B129" s="318" t="s">
        <v>1</v>
      </c>
      <c r="C129" s="561" t="s">
        <v>326</v>
      </c>
      <c r="D129" s="297"/>
      <c r="E129" s="294"/>
      <c r="F129" s="333"/>
      <c r="G129" s="333"/>
      <c r="H129" s="333"/>
      <c r="I129" s="262"/>
      <c r="J129" s="262"/>
      <c r="K129" s="457"/>
      <c r="L129" s="292"/>
      <c r="M129" s="322"/>
      <c r="N129" s="322"/>
      <c r="O129" s="169"/>
      <c r="P129" s="322"/>
      <c r="Q129" s="322"/>
      <c r="R129" s="361"/>
    </row>
    <row r="130" spans="1:130" ht="13.2" customHeight="1">
      <c r="A130" s="562"/>
      <c r="B130" s="318" t="s">
        <v>1</v>
      </c>
      <c r="C130" s="561" t="s">
        <v>189</v>
      </c>
      <c r="D130" s="297"/>
      <c r="E130" s="294"/>
      <c r="F130" s="333"/>
      <c r="G130" s="333"/>
      <c r="H130" s="333"/>
      <c r="I130" s="262"/>
      <c r="J130" s="262"/>
      <c r="K130" s="457"/>
      <c r="L130" s="292"/>
      <c r="M130" s="322"/>
      <c r="N130" s="322"/>
      <c r="O130" s="169"/>
      <c r="P130" s="322"/>
      <c r="Q130" s="322"/>
      <c r="R130" s="361"/>
    </row>
    <row r="131" spans="1:130" ht="13.2" customHeight="1">
      <c r="A131" s="562"/>
      <c r="B131" s="318" t="s">
        <v>1</v>
      </c>
      <c r="C131" s="561" t="s">
        <v>197</v>
      </c>
      <c r="D131" s="297"/>
      <c r="E131" s="294"/>
      <c r="F131" s="333"/>
      <c r="G131" s="333"/>
      <c r="H131" s="333"/>
      <c r="I131" s="262"/>
      <c r="J131" s="262"/>
      <c r="K131" s="457"/>
      <c r="L131" s="292"/>
      <c r="M131" s="322"/>
      <c r="N131" s="322"/>
      <c r="O131" s="169"/>
      <c r="P131" s="322"/>
      <c r="Q131" s="322"/>
      <c r="R131" s="361"/>
    </row>
    <row r="132" spans="1:130" ht="13.2" customHeight="1">
      <c r="A132" s="562">
        <f>1+A126</f>
        <v>22</v>
      </c>
      <c r="B132" s="316" t="s">
        <v>122</v>
      </c>
      <c r="C132" s="561"/>
      <c r="D132" s="297"/>
      <c r="E132" s="428" t="s">
        <v>198</v>
      </c>
      <c r="F132" s="332">
        <v>1</v>
      </c>
      <c r="G132" s="332">
        <v>0</v>
      </c>
      <c r="H132" s="332">
        <v>3</v>
      </c>
      <c r="I132" s="293">
        <v>4</v>
      </c>
      <c r="J132" s="293">
        <v>0</v>
      </c>
      <c r="K132" s="457">
        <f>SUM(F132:J132)</f>
        <v>8</v>
      </c>
      <c r="L132" s="292" t="s">
        <v>17</v>
      </c>
      <c r="M132" s="322"/>
      <c r="N132" s="322"/>
      <c r="O132" s="169"/>
      <c r="P132" s="322">
        <f t="shared" si="6"/>
        <v>0</v>
      </c>
      <c r="Q132" s="322">
        <f t="shared" si="7"/>
        <v>0</v>
      </c>
      <c r="R132" s="361">
        <f>+K132*O132</f>
        <v>0</v>
      </c>
    </row>
    <row r="133" spans="1:130" ht="13.2" customHeight="1">
      <c r="A133" s="562"/>
      <c r="B133" s="319" t="s">
        <v>1</v>
      </c>
      <c r="C133" s="561" t="s">
        <v>499</v>
      </c>
      <c r="D133" s="297"/>
      <c r="E133" s="294"/>
      <c r="F133" s="333"/>
      <c r="G133" s="333"/>
      <c r="H133" s="333"/>
      <c r="I133" s="262"/>
      <c r="J133" s="262"/>
      <c r="K133" s="457"/>
      <c r="L133" s="292"/>
      <c r="M133" s="322"/>
      <c r="N133" s="322"/>
      <c r="O133" s="169"/>
      <c r="P133" s="322"/>
      <c r="Q133" s="322"/>
      <c r="R133" s="361"/>
    </row>
    <row r="134" spans="1:130" ht="13.2" customHeight="1">
      <c r="A134" s="562"/>
      <c r="B134" s="318" t="s">
        <v>1</v>
      </c>
      <c r="C134" s="561" t="s">
        <v>353</v>
      </c>
      <c r="D134" s="297"/>
      <c r="E134" s="294"/>
      <c r="F134" s="333"/>
      <c r="G134" s="333"/>
      <c r="H134" s="333"/>
      <c r="I134" s="262"/>
      <c r="J134" s="262"/>
      <c r="K134" s="457"/>
      <c r="L134" s="292"/>
      <c r="M134" s="322"/>
      <c r="N134" s="322"/>
      <c r="O134" s="169"/>
      <c r="P134" s="322"/>
      <c r="Q134" s="322"/>
      <c r="R134" s="361"/>
    </row>
    <row r="135" spans="1:130" ht="13.2" customHeight="1">
      <c r="A135" s="562"/>
      <c r="B135" s="318" t="s">
        <v>1</v>
      </c>
      <c r="C135" s="561" t="s">
        <v>361</v>
      </c>
      <c r="D135" s="297"/>
      <c r="E135" s="294"/>
      <c r="F135" s="333"/>
      <c r="G135" s="333"/>
      <c r="H135" s="333"/>
      <c r="I135" s="262"/>
      <c r="J135" s="262"/>
      <c r="K135" s="457"/>
      <c r="L135" s="292"/>
      <c r="M135" s="322"/>
      <c r="N135" s="322"/>
      <c r="O135" s="169"/>
      <c r="P135" s="322"/>
      <c r="Q135" s="322"/>
      <c r="R135" s="361"/>
    </row>
    <row r="136" spans="1:130" ht="13.2" customHeight="1">
      <c r="A136" s="562">
        <f>1+A132</f>
        <v>23</v>
      </c>
      <c r="B136" s="316" t="s">
        <v>123</v>
      </c>
      <c r="C136" s="561"/>
      <c r="D136" s="297"/>
      <c r="E136" s="428" t="s">
        <v>201</v>
      </c>
      <c r="F136" s="332">
        <v>0</v>
      </c>
      <c r="G136" s="332">
        <v>1</v>
      </c>
      <c r="H136" s="332">
        <v>0</v>
      </c>
      <c r="I136" s="293">
        <v>1</v>
      </c>
      <c r="J136" s="293">
        <v>0</v>
      </c>
      <c r="K136" s="457">
        <f>SUM(F136:J136)</f>
        <v>2</v>
      </c>
      <c r="L136" s="292" t="s">
        <v>17</v>
      </c>
      <c r="M136" s="322"/>
      <c r="N136" s="322"/>
      <c r="O136" s="169"/>
      <c r="P136" s="322">
        <f t="shared" si="6"/>
        <v>0</v>
      </c>
      <c r="Q136" s="322">
        <f t="shared" si="7"/>
        <v>0</v>
      </c>
      <c r="R136" s="361">
        <f>+K136*O136</f>
        <v>0</v>
      </c>
    </row>
    <row r="137" spans="1:130" ht="13.2" customHeight="1">
      <c r="A137" s="562"/>
      <c r="B137" s="319" t="s">
        <v>1</v>
      </c>
      <c r="C137" s="561" t="s">
        <v>527</v>
      </c>
      <c r="D137" s="297"/>
      <c r="E137" s="294"/>
      <c r="F137" s="333"/>
      <c r="G137" s="333"/>
      <c r="H137" s="333"/>
      <c r="I137" s="262"/>
      <c r="J137" s="262"/>
      <c r="K137" s="457"/>
      <c r="L137" s="292"/>
      <c r="M137" s="322"/>
      <c r="N137" s="322"/>
      <c r="O137" s="169"/>
      <c r="P137" s="322"/>
      <c r="Q137" s="322"/>
      <c r="R137" s="361"/>
    </row>
    <row r="138" spans="1:130" ht="13.2" customHeight="1">
      <c r="A138" s="562"/>
      <c r="B138" s="318" t="s">
        <v>1</v>
      </c>
      <c r="C138" s="561" t="s">
        <v>325</v>
      </c>
      <c r="D138" s="297"/>
      <c r="E138" s="294"/>
      <c r="F138" s="333"/>
      <c r="G138" s="333"/>
      <c r="H138" s="333"/>
      <c r="I138" s="262"/>
      <c r="J138" s="262"/>
      <c r="K138" s="457"/>
      <c r="L138" s="292"/>
      <c r="M138" s="322"/>
      <c r="N138" s="322"/>
      <c r="O138" s="169"/>
      <c r="P138" s="322"/>
      <c r="Q138" s="322"/>
      <c r="R138" s="361"/>
    </row>
    <row r="139" spans="1:130" ht="13.2" customHeight="1">
      <c r="A139" s="562"/>
      <c r="B139" s="318" t="s">
        <v>1</v>
      </c>
      <c r="C139" s="561" t="s">
        <v>326</v>
      </c>
      <c r="D139" s="297"/>
      <c r="E139" s="294"/>
      <c r="F139" s="333"/>
      <c r="G139" s="333"/>
      <c r="H139" s="333"/>
      <c r="I139" s="262"/>
      <c r="J139" s="262"/>
      <c r="K139" s="457"/>
      <c r="L139" s="292"/>
      <c r="M139" s="322"/>
      <c r="N139" s="322"/>
      <c r="O139" s="169"/>
      <c r="P139" s="322"/>
      <c r="Q139" s="322"/>
      <c r="R139" s="361"/>
    </row>
    <row r="140" spans="1:130" ht="13.2" customHeight="1">
      <c r="A140" s="562"/>
      <c r="B140" s="318" t="s">
        <v>1</v>
      </c>
      <c r="C140" s="561" t="s">
        <v>189</v>
      </c>
      <c r="D140" s="297"/>
      <c r="E140" s="294"/>
      <c r="F140" s="333"/>
      <c r="G140" s="333"/>
      <c r="H140" s="333"/>
      <c r="I140" s="262"/>
      <c r="J140" s="262"/>
      <c r="K140" s="457"/>
      <c r="L140" s="292"/>
      <c r="M140" s="322"/>
      <c r="N140" s="322"/>
      <c r="O140" s="169"/>
      <c r="P140" s="322"/>
      <c r="Q140" s="322"/>
      <c r="R140" s="361"/>
    </row>
    <row r="141" spans="1:130" ht="13.2" customHeight="1">
      <c r="A141" s="292"/>
      <c r="B141" s="318" t="s">
        <v>1</v>
      </c>
      <c r="C141" s="561" t="s">
        <v>197</v>
      </c>
      <c r="D141" s="296"/>
      <c r="E141" s="292"/>
      <c r="F141" s="333"/>
      <c r="G141" s="333"/>
      <c r="H141" s="334"/>
      <c r="I141" s="264"/>
      <c r="J141" s="264"/>
      <c r="K141" s="457"/>
      <c r="L141" s="292"/>
      <c r="M141" s="322"/>
      <c r="N141" s="322"/>
      <c r="O141" s="169"/>
      <c r="P141" s="322"/>
      <c r="Q141" s="322"/>
      <c r="R141" s="361"/>
      <c r="S141" s="291"/>
      <c r="T141" s="291"/>
      <c r="U141" s="291"/>
      <c r="V141" s="291"/>
      <c r="W141" s="291"/>
      <c r="X141" s="291"/>
      <c r="Y141" s="291"/>
      <c r="Z141" s="291"/>
      <c r="AA141" s="291"/>
      <c r="AB141" s="291"/>
      <c r="AC141" s="291"/>
      <c r="AD141" s="291"/>
      <c r="AE141" s="291"/>
      <c r="AF141" s="291"/>
      <c r="AG141" s="291"/>
      <c r="AH141" s="291"/>
      <c r="AI141" s="291"/>
      <c r="AJ141" s="291"/>
      <c r="AK141" s="291"/>
      <c r="AL141" s="291"/>
      <c r="AM141" s="291"/>
      <c r="AN141" s="291"/>
      <c r="AO141" s="291"/>
      <c r="AP141" s="291"/>
      <c r="AQ141" s="291"/>
      <c r="AR141" s="291"/>
      <c r="AS141" s="291"/>
      <c r="AT141" s="291"/>
      <c r="AU141" s="291"/>
      <c r="AV141" s="291"/>
      <c r="AW141" s="291"/>
      <c r="AX141" s="291"/>
      <c r="AY141" s="291"/>
      <c r="AZ141" s="291"/>
      <c r="BA141" s="291"/>
      <c r="BB141" s="291"/>
      <c r="BC141" s="291"/>
      <c r="BD141" s="291"/>
      <c r="BE141" s="291"/>
      <c r="BF141" s="291"/>
      <c r="BG141" s="291"/>
      <c r="BH141" s="291"/>
      <c r="BI141" s="291"/>
      <c r="BJ141" s="291"/>
      <c r="BK141" s="291"/>
      <c r="BL141" s="291"/>
      <c r="BM141" s="291"/>
      <c r="BN141" s="291"/>
      <c r="BO141" s="291"/>
      <c r="BP141" s="291"/>
      <c r="BQ141" s="291"/>
      <c r="BR141" s="291"/>
      <c r="BS141" s="291"/>
      <c r="BT141" s="291"/>
      <c r="BU141" s="291"/>
      <c r="BV141" s="291"/>
      <c r="BW141" s="291"/>
      <c r="BX141" s="291"/>
      <c r="BY141" s="291"/>
      <c r="BZ141" s="291"/>
      <c r="CA141" s="291"/>
      <c r="CB141" s="291"/>
      <c r="CC141" s="291"/>
      <c r="CD141" s="291"/>
      <c r="CE141" s="291"/>
      <c r="CF141" s="291"/>
      <c r="CG141" s="291"/>
      <c r="CH141" s="291"/>
      <c r="CI141" s="291"/>
      <c r="CJ141" s="291"/>
      <c r="CK141" s="291"/>
      <c r="CL141" s="291"/>
      <c r="CM141" s="291"/>
      <c r="CN141" s="291"/>
      <c r="CO141" s="291"/>
      <c r="CP141" s="291"/>
      <c r="CQ141" s="291"/>
      <c r="CR141" s="291"/>
      <c r="CS141" s="291"/>
      <c r="CT141" s="291"/>
      <c r="CU141" s="291"/>
      <c r="CV141" s="291"/>
      <c r="CW141" s="291"/>
      <c r="CX141" s="291"/>
      <c r="CY141" s="291"/>
      <c r="CZ141" s="291"/>
      <c r="DA141" s="291"/>
      <c r="DB141" s="291"/>
      <c r="DC141" s="291"/>
      <c r="DD141" s="291"/>
      <c r="DE141" s="291"/>
      <c r="DF141" s="291"/>
      <c r="DG141" s="291"/>
      <c r="DH141" s="291"/>
      <c r="DI141" s="291"/>
      <c r="DJ141" s="291"/>
      <c r="DK141" s="291"/>
      <c r="DL141" s="291"/>
      <c r="DM141" s="291"/>
      <c r="DN141" s="291"/>
      <c r="DO141" s="291"/>
      <c r="DP141" s="291"/>
      <c r="DQ141" s="291"/>
      <c r="DR141" s="291"/>
      <c r="DS141" s="291"/>
      <c r="DT141" s="291"/>
      <c r="DU141" s="291"/>
      <c r="DV141" s="291"/>
      <c r="DW141" s="291"/>
      <c r="DX141" s="291"/>
      <c r="DY141" s="291"/>
      <c r="DZ141" s="291"/>
    </row>
    <row r="142" spans="1:130" ht="13.2" customHeight="1">
      <c r="A142" s="562">
        <f>1+A136</f>
        <v>24</v>
      </c>
      <c r="B142" s="316" t="s">
        <v>199</v>
      </c>
      <c r="C142" s="561"/>
      <c r="D142" s="297"/>
      <c r="E142" s="428" t="s">
        <v>200</v>
      </c>
      <c r="F142" s="332">
        <v>0</v>
      </c>
      <c r="G142" s="332">
        <v>0</v>
      </c>
      <c r="H142" s="332">
        <v>0</v>
      </c>
      <c r="I142" s="293">
        <v>1</v>
      </c>
      <c r="J142" s="293">
        <v>2</v>
      </c>
      <c r="K142" s="457">
        <f>SUM(F142:J142)</f>
        <v>3</v>
      </c>
      <c r="L142" s="292" t="s">
        <v>17</v>
      </c>
      <c r="M142" s="322"/>
      <c r="N142" s="322"/>
      <c r="O142" s="169"/>
      <c r="P142" s="322">
        <f t="shared" si="6"/>
        <v>0</v>
      </c>
      <c r="Q142" s="322">
        <f t="shared" si="7"/>
        <v>0</v>
      </c>
      <c r="R142" s="361">
        <f>+K142*O142</f>
        <v>0</v>
      </c>
    </row>
    <row r="143" spans="1:130" ht="13.2" customHeight="1">
      <c r="A143" s="562"/>
      <c r="B143" s="319" t="s">
        <v>1</v>
      </c>
      <c r="C143" s="561" t="s">
        <v>498</v>
      </c>
      <c r="D143" s="297"/>
      <c r="E143" s="294"/>
      <c r="F143" s="333"/>
      <c r="G143" s="333"/>
      <c r="H143" s="333"/>
      <c r="I143" s="262"/>
      <c r="J143" s="262"/>
      <c r="K143" s="457"/>
      <c r="L143" s="292"/>
      <c r="M143" s="322"/>
      <c r="N143" s="322"/>
      <c r="O143" s="169"/>
      <c r="P143" s="322"/>
      <c r="Q143" s="322"/>
      <c r="R143" s="361"/>
    </row>
    <row r="144" spans="1:130" ht="13.2" customHeight="1">
      <c r="A144" s="562"/>
      <c r="B144" s="318" t="s">
        <v>1</v>
      </c>
      <c r="C144" s="561" t="s">
        <v>367</v>
      </c>
      <c r="D144" s="297"/>
      <c r="E144" s="294"/>
      <c r="F144" s="333"/>
      <c r="G144" s="333"/>
      <c r="H144" s="333"/>
      <c r="I144" s="262"/>
      <c r="J144" s="262"/>
      <c r="K144" s="457"/>
      <c r="L144" s="292"/>
      <c r="M144" s="322"/>
      <c r="N144" s="322"/>
      <c r="O144" s="169"/>
      <c r="P144" s="322"/>
      <c r="Q144" s="322"/>
      <c r="R144" s="361"/>
    </row>
    <row r="145" spans="1:130" ht="13.2" customHeight="1">
      <c r="A145" s="562"/>
      <c r="B145" s="318" t="s">
        <v>1</v>
      </c>
      <c r="C145" s="561" t="s">
        <v>362</v>
      </c>
      <c r="D145" s="297"/>
      <c r="E145" s="294"/>
      <c r="F145" s="333"/>
      <c r="G145" s="333"/>
      <c r="H145" s="333"/>
      <c r="I145" s="262"/>
      <c r="J145" s="262"/>
      <c r="K145" s="457"/>
      <c r="L145" s="292"/>
      <c r="M145" s="322"/>
      <c r="N145" s="322"/>
      <c r="O145" s="169"/>
      <c r="P145" s="322"/>
      <c r="Q145" s="322"/>
      <c r="R145" s="361"/>
    </row>
    <row r="146" spans="1:130" ht="13.2" customHeight="1">
      <c r="A146" s="562"/>
      <c r="B146" s="318" t="s">
        <v>1</v>
      </c>
      <c r="C146" s="561" t="s">
        <v>366</v>
      </c>
      <c r="D146" s="297"/>
      <c r="E146" s="294"/>
      <c r="F146" s="333"/>
      <c r="G146" s="333"/>
      <c r="H146" s="333"/>
      <c r="I146" s="262"/>
      <c r="J146" s="262"/>
      <c r="K146" s="457"/>
      <c r="L146" s="292"/>
      <c r="M146" s="322"/>
      <c r="N146" s="322"/>
      <c r="O146" s="169"/>
      <c r="P146" s="322"/>
      <c r="Q146" s="322"/>
      <c r="R146" s="361"/>
    </row>
    <row r="147" spans="1:130" ht="13.2" customHeight="1">
      <c r="A147" s="562"/>
      <c r="B147" s="318" t="s">
        <v>1</v>
      </c>
      <c r="C147" s="561" t="s">
        <v>189</v>
      </c>
      <c r="D147" s="297"/>
      <c r="E147" s="294"/>
      <c r="F147" s="333"/>
      <c r="G147" s="333"/>
      <c r="H147" s="333"/>
      <c r="I147" s="262"/>
      <c r="J147" s="262"/>
      <c r="K147" s="457"/>
      <c r="L147" s="292"/>
      <c r="M147" s="322"/>
      <c r="N147" s="322"/>
      <c r="O147" s="169"/>
      <c r="P147" s="322"/>
      <c r="Q147" s="322"/>
      <c r="R147" s="361"/>
    </row>
    <row r="148" spans="1:130" ht="13.2" customHeight="1">
      <c r="A148" s="292"/>
      <c r="B148" s="318" t="s">
        <v>1</v>
      </c>
      <c r="C148" s="561" t="s">
        <v>197</v>
      </c>
      <c r="D148" s="296"/>
      <c r="E148" s="292"/>
      <c r="F148" s="333"/>
      <c r="G148" s="333"/>
      <c r="H148" s="334"/>
      <c r="I148" s="264"/>
      <c r="J148" s="264"/>
      <c r="K148" s="457"/>
      <c r="L148" s="292"/>
      <c r="M148" s="322"/>
      <c r="N148" s="322"/>
      <c r="O148" s="169"/>
      <c r="P148" s="322"/>
      <c r="Q148" s="322"/>
      <c r="R148" s="361"/>
      <c r="S148" s="291"/>
      <c r="T148" s="291"/>
      <c r="U148" s="291"/>
      <c r="V148" s="291"/>
      <c r="W148" s="291"/>
      <c r="X148" s="291"/>
      <c r="Y148" s="291"/>
      <c r="Z148" s="291"/>
      <c r="AA148" s="291"/>
      <c r="AB148" s="291"/>
      <c r="AC148" s="291"/>
      <c r="AD148" s="291"/>
      <c r="AE148" s="291"/>
      <c r="AF148" s="291"/>
      <c r="AG148" s="291"/>
      <c r="AH148" s="291"/>
      <c r="AI148" s="291"/>
      <c r="AJ148" s="291"/>
      <c r="AK148" s="291"/>
      <c r="AL148" s="291"/>
      <c r="AM148" s="291"/>
      <c r="AN148" s="291"/>
      <c r="AO148" s="291"/>
      <c r="AP148" s="291"/>
      <c r="AQ148" s="291"/>
      <c r="AR148" s="291"/>
      <c r="AS148" s="291"/>
      <c r="AT148" s="291"/>
      <c r="AU148" s="291"/>
      <c r="AV148" s="291"/>
      <c r="AW148" s="291"/>
      <c r="AX148" s="291"/>
      <c r="AY148" s="291"/>
      <c r="AZ148" s="291"/>
      <c r="BA148" s="291"/>
      <c r="BB148" s="291"/>
      <c r="BC148" s="291"/>
      <c r="BD148" s="291"/>
      <c r="BE148" s="291"/>
      <c r="BF148" s="291"/>
      <c r="BG148" s="291"/>
      <c r="BH148" s="291"/>
      <c r="BI148" s="291"/>
      <c r="BJ148" s="291"/>
      <c r="BK148" s="291"/>
      <c r="BL148" s="291"/>
      <c r="BM148" s="291"/>
      <c r="BN148" s="291"/>
      <c r="BO148" s="291"/>
      <c r="BP148" s="291"/>
      <c r="BQ148" s="291"/>
      <c r="BR148" s="291"/>
      <c r="BS148" s="291"/>
      <c r="BT148" s="291"/>
      <c r="BU148" s="291"/>
      <c r="BV148" s="291"/>
      <c r="BW148" s="291"/>
      <c r="BX148" s="291"/>
      <c r="BY148" s="291"/>
      <c r="BZ148" s="291"/>
      <c r="CA148" s="291"/>
      <c r="CB148" s="291"/>
      <c r="CC148" s="291"/>
      <c r="CD148" s="291"/>
      <c r="CE148" s="291"/>
      <c r="CF148" s="291"/>
      <c r="CG148" s="291"/>
      <c r="CH148" s="291"/>
      <c r="CI148" s="291"/>
      <c r="CJ148" s="291"/>
      <c r="CK148" s="291"/>
      <c r="CL148" s="291"/>
      <c r="CM148" s="291"/>
      <c r="CN148" s="291"/>
      <c r="CO148" s="291"/>
      <c r="CP148" s="291"/>
      <c r="CQ148" s="291"/>
      <c r="CR148" s="291"/>
      <c r="CS148" s="291"/>
      <c r="CT148" s="291"/>
      <c r="CU148" s="291"/>
      <c r="CV148" s="291"/>
      <c r="CW148" s="291"/>
      <c r="CX148" s="291"/>
      <c r="CY148" s="291"/>
      <c r="CZ148" s="291"/>
      <c r="DA148" s="291"/>
      <c r="DB148" s="291"/>
      <c r="DC148" s="291"/>
      <c r="DD148" s="291"/>
      <c r="DE148" s="291"/>
      <c r="DF148" s="291"/>
      <c r="DG148" s="291"/>
      <c r="DH148" s="291"/>
      <c r="DI148" s="291"/>
      <c r="DJ148" s="291"/>
      <c r="DK148" s="291"/>
      <c r="DL148" s="291"/>
      <c r="DM148" s="291"/>
      <c r="DN148" s="291"/>
      <c r="DO148" s="291"/>
      <c r="DP148" s="291"/>
      <c r="DQ148" s="291"/>
      <c r="DR148" s="291"/>
      <c r="DS148" s="291"/>
      <c r="DT148" s="291"/>
      <c r="DU148" s="291"/>
      <c r="DV148" s="291"/>
      <c r="DW148" s="291"/>
      <c r="DX148" s="291"/>
      <c r="DY148" s="291"/>
      <c r="DZ148" s="291"/>
    </row>
    <row r="149" spans="1:130" ht="13.2" customHeight="1">
      <c r="A149" s="562">
        <f>1+A142</f>
        <v>25</v>
      </c>
      <c r="B149" s="316" t="s">
        <v>125</v>
      </c>
      <c r="C149" s="561"/>
      <c r="D149" s="297"/>
      <c r="E149" s="428" t="s">
        <v>202</v>
      </c>
      <c r="F149" s="332">
        <v>0</v>
      </c>
      <c r="G149" s="332">
        <v>0</v>
      </c>
      <c r="H149" s="332">
        <v>10</v>
      </c>
      <c r="I149" s="293">
        <v>0</v>
      </c>
      <c r="J149" s="293">
        <v>0</v>
      </c>
      <c r="K149" s="457">
        <f>SUM(F149:J149)</f>
        <v>10</v>
      </c>
      <c r="L149" s="292" t="s">
        <v>17</v>
      </c>
      <c r="M149" s="322"/>
      <c r="N149" s="322"/>
      <c r="O149" s="169"/>
      <c r="P149" s="322">
        <f t="shared" si="6"/>
        <v>0</v>
      </c>
      <c r="Q149" s="322">
        <f t="shared" si="7"/>
        <v>0</v>
      </c>
      <c r="R149" s="361">
        <f>+K149*O149</f>
        <v>0</v>
      </c>
    </row>
    <row r="150" spans="1:130" ht="13.2" customHeight="1">
      <c r="A150" s="562"/>
      <c r="B150" s="319" t="s">
        <v>1</v>
      </c>
      <c r="C150" s="561" t="s">
        <v>533</v>
      </c>
      <c r="D150" s="297"/>
      <c r="E150" s="294"/>
      <c r="F150" s="333"/>
      <c r="G150" s="333"/>
      <c r="H150" s="333"/>
      <c r="I150" s="262"/>
      <c r="J150" s="262"/>
      <c r="K150" s="457"/>
      <c r="L150" s="292"/>
      <c r="M150" s="322"/>
      <c r="N150" s="322"/>
      <c r="O150" s="169"/>
      <c r="P150" s="322"/>
      <c r="Q150" s="322"/>
      <c r="R150" s="361"/>
    </row>
    <row r="151" spans="1:130" ht="13.2" customHeight="1">
      <c r="A151" s="562"/>
      <c r="B151" s="318" t="s">
        <v>1</v>
      </c>
      <c r="C151" s="561" t="s">
        <v>325</v>
      </c>
      <c r="D151" s="297"/>
      <c r="E151" s="294"/>
      <c r="F151" s="333"/>
      <c r="G151" s="333"/>
      <c r="H151" s="333"/>
      <c r="I151" s="262"/>
      <c r="J151" s="262"/>
      <c r="K151" s="457"/>
      <c r="L151" s="292"/>
      <c r="M151" s="322"/>
      <c r="N151" s="322"/>
      <c r="O151" s="169"/>
      <c r="P151" s="322"/>
      <c r="Q151" s="322"/>
      <c r="R151" s="361"/>
    </row>
    <row r="152" spans="1:130" ht="13.2" customHeight="1">
      <c r="A152" s="562"/>
      <c r="B152" s="318" t="s">
        <v>1</v>
      </c>
      <c r="C152" s="561" t="s">
        <v>326</v>
      </c>
      <c r="D152" s="297"/>
      <c r="E152" s="294"/>
      <c r="F152" s="333"/>
      <c r="G152" s="333"/>
      <c r="H152" s="333"/>
      <c r="I152" s="262"/>
      <c r="J152" s="262"/>
      <c r="K152" s="457"/>
      <c r="L152" s="292"/>
      <c r="M152" s="322"/>
      <c r="N152" s="322"/>
      <c r="O152" s="169"/>
      <c r="P152" s="322"/>
      <c r="Q152" s="322"/>
      <c r="R152" s="361"/>
    </row>
    <row r="153" spans="1:130" ht="13.2" customHeight="1">
      <c r="A153" s="562"/>
      <c r="B153" s="318" t="s">
        <v>1</v>
      </c>
      <c r="C153" s="561" t="s">
        <v>189</v>
      </c>
      <c r="D153" s="297"/>
      <c r="E153" s="294"/>
      <c r="F153" s="333"/>
      <c r="G153" s="333"/>
      <c r="H153" s="333"/>
      <c r="I153" s="262"/>
      <c r="J153" s="262"/>
      <c r="K153" s="457"/>
      <c r="L153" s="292"/>
      <c r="M153" s="322"/>
      <c r="N153" s="322"/>
      <c r="O153" s="169"/>
      <c r="P153" s="322"/>
      <c r="Q153" s="322"/>
      <c r="R153" s="361"/>
    </row>
    <row r="154" spans="1:130" ht="13.2" customHeight="1">
      <c r="A154" s="562"/>
      <c r="B154" s="318" t="s">
        <v>1</v>
      </c>
      <c r="C154" s="561" t="s">
        <v>197</v>
      </c>
      <c r="D154" s="296"/>
      <c r="E154" s="294"/>
      <c r="F154" s="333"/>
      <c r="G154" s="333"/>
      <c r="H154" s="333"/>
      <c r="I154" s="262"/>
      <c r="J154" s="262"/>
      <c r="K154" s="457"/>
      <c r="L154" s="292"/>
      <c r="M154" s="322"/>
      <c r="N154" s="322"/>
      <c r="O154" s="169"/>
      <c r="P154" s="322"/>
      <c r="Q154" s="322"/>
      <c r="R154" s="361"/>
    </row>
    <row r="155" spans="1:130" ht="13.2" customHeight="1">
      <c r="A155" s="562">
        <v>26</v>
      </c>
      <c r="B155" s="316" t="s">
        <v>573</v>
      </c>
      <c r="C155" s="561"/>
      <c r="D155" s="297"/>
      <c r="E155" s="428" t="s">
        <v>574</v>
      </c>
      <c r="F155" s="332">
        <v>0</v>
      </c>
      <c r="G155" s="332">
        <v>0</v>
      </c>
      <c r="H155" s="332">
        <v>0</v>
      </c>
      <c r="I155" s="293">
        <v>0</v>
      </c>
      <c r="J155" s="293">
        <v>1</v>
      </c>
      <c r="K155" s="457">
        <f>SUM(F155:J155)</f>
        <v>1</v>
      </c>
      <c r="L155" s="292" t="s">
        <v>17</v>
      </c>
      <c r="M155" s="322"/>
      <c r="N155" s="322"/>
      <c r="O155" s="169"/>
      <c r="P155" s="322">
        <f t="shared" si="6"/>
        <v>0</v>
      </c>
      <c r="Q155" s="322">
        <f t="shared" si="7"/>
        <v>0</v>
      </c>
      <c r="R155" s="361">
        <f>+K155*O155</f>
        <v>0</v>
      </c>
    </row>
    <row r="156" spans="1:130" ht="13.2" customHeight="1">
      <c r="A156" s="562"/>
      <c r="B156" s="319" t="s">
        <v>1</v>
      </c>
      <c r="C156" s="561" t="s">
        <v>575</v>
      </c>
      <c r="D156" s="297"/>
      <c r="E156" s="294"/>
      <c r="F156" s="333"/>
      <c r="G156" s="333"/>
      <c r="H156" s="333"/>
      <c r="I156" s="262"/>
      <c r="J156" s="262"/>
      <c r="K156" s="457"/>
      <c r="L156" s="292"/>
      <c r="M156" s="322"/>
      <c r="N156" s="322"/>
      <c r="O156" s="169"/>
      <c r="P156" s="322"/>
      <c r="Q156" s="322"/>
      <c r="R156" s="361"/>
    </row>
    <row r="157" spans="1:130" ht="13.2" customHeight="1">
      <c r="A157" s="562"/>
      <c r="B157" s="318" t="s">
        <v>1</v>
      </c>
      <c r="C157" s="561" t="s">
        <v>325</v>
      </c>
      <c r="D157" s="297"/>
      <c r="E157" s="294"/>
      <c r="F157" s="333"/>
      <c r="G157" s="333"/>
      <c r="H157" s="333"/>
      <c r="I157" s="262"/>
      <c r="J157" s="262"/>
      <c r="K157" s="457"/>
      <c r="L157" s="292"/>
      <c r="M157" s="322"/>
      <c r="N157" s="322"/>
      <c r="O157" s="169"/>
      <c r="P157" s="322"/>
      <c r="Q157" s="322"/>
      <c r="R157" s="361"/>
    </row>
    <row r="158" spans="1:130" ht="13.2" customHeight="1">
      <c r="A158" s="562"/>
      <c r="B158" s="318" t="s">
        <v>1</v>
      </c>
      <c r="C158" s="561" t="s">
        <v>326</v>
      </c>
      <c r="D158" s="297"/>
      <c r="E158" s="294"/>
      <c r="F158" s="333"/>
      <c r="G158" s="333"/>
      <c r="H158" s="333"/>
      <c r="I158" s="262"/>
      <c r="J158" s="262"/>
      <c r="K158" s="457"/>
      <c r="L158" s="292"/>
      <c r="M158" s="322"/>
      <c r="N158" s="322"/>
      <c r="O158" s="169"/>
      <c r="P158" s="322"/>
      <c r="Q158" s="322"/>
      <c r="R158" s="361"/>
    </row>
    <row r="159" spans="1:130" ht="13.2" customHeight="1">
      <c r="A159" s="562"/>
      <c r="B159" s="318" t="s">
        <v>1</v>
      </c>
      <c r="C159" s="561" t="s">
        <v>189</v>
      </c>
      <c r="D159" s="297"/>
      <c r="E159" s="294"/>
      <c r="F159" s="333"/>
      <c r="G159" s="333"/>
      <c r="H159" s="333"/>
      <c r="I159" s="262"/>
      <c r="J159" s="262"/>
      <c r="K159" s="457"/>
      <c r="L159" s="292"/>
      <c r="M159" s="322"/>
      <c r="N159" s="322"/>
      <c r="O159" s="169"/>
      <c r="P159" s="322"/>
      <c r="Q159" s="322"/>
      <c r="R159" s="361"/>
    </row>
    <row r="160" spans="1:130" ht="13.2" customHeight="1">
      <c r="A160" s="562"/>
      <c r="B160" s="318" t="s">
        <v>1</v>
      </c>
      <c r="C160" s="561" t="s">
        <v>197</v>
      </c>
      <c r="D160" s="296"/>
      <c r="E160" s="294"/>
      <c r="F160" s="333"/>
      <c r="G160" s="333"/>
      <c r="H160" s="333"/>
      <c r="I160" s="262"/>
      <c r="J160" s="262"/>
      <c r="K160" s="457"/>
      <c r="L160" s="292"/>
      <c r="M160" s="322"/>
      <c r="N160" s="322"/>
      <c r="O160" s="169"/>
      <c r="P160" s="322"/>
      <c r="Q160" s="322"/>
      <c r="R160" s="361"/>
    </row>
    <row r="161" spans="1:124" ht="13.2" customHeight="1">
      <c r="A161" s="562">
        <v>27</v>
      </c>
      <c r="B161" s="316" t="s">
        <v>538</v>
      </c>
      <c r="C161" s="561"/>
      <c r="D161" s="296"/>
      <c r="E161" s="430" t="s">
        <v>534</v>
      </c>
      <c r="F161" s="332">
        <v>5</v>
      </c>
      <c r="G161" s="332">
        <v>0</v>
      </c>
      <c r="H161" s="332">
        <v>3</v>
      </c>
      <c r="I161" s="293">
        <v>0</v>
      </c>
      <c r="J161" s="293">
        <v>3</v>
      </c>
      <c r="K161" s="457">
        <f>SUM(F161:J161)</f>
        <v>11</v>
      </c>
      <c r="L161" s="292" t="s">
        <v>17</v>
      </c>
      <c r="M161" s="322"/>
      <c r="N161" s="322"/>
      <c r="O161" s="169"/>
      <c r="P161" s="322">
        <f t="shared" ref="P161:P187" si="8">+M161*K161</f>
        <v>0</v>
      </c>
      <c r="Q161" s="322">
        <f t="shared" ref="Q161:Q187" si="9">+N161*K161</f>
        <v>0</v>
      </c>
      <c r="R161" s="361">
        <f>+K161*O161</f>
        <v>0</v>
      </c>
      <c r="S161" s="291"/>
      <c r="T161" s="291"/>
      <c r="U161" s="291"/>
      <c r="V161" s="291"/>
      <c r="W161" s="291"/>
      <c r="X161" s="291"/>
      <c r="Y161" s="291"/>
      <c r="Z161" s="291"/>
      <c r="AA161" s="291"/>
      <c r="AB161" s="291"/>
      <c r="AC161" s="291"/>
      <c r="AD161" s="291"/>
      <c r="AE161" s="291"/>
      <c r="AF161" s="291"/>
      <c r="AG161" s="291"/>
      <c r="AH161" s="291"/>
      <c r="AI161" s="291"/>
      <c r="AJ161" s="291"/>
      <c r="AK161" s="291"/>
      <c r="AL161" s="291"/>
      <c r="AM161" s="291"/>
      <c r="AN161" s="291"/>
      <c r="AO161" s="291"/>
      <c r="AP161" s="291"/>
      <c r="AQ161" s="291"/>
      <c r="AR161" s="291"/>
      <c r="AS161" s="291"/>
      <c r="AT161" s="291"/>
      <c r="AU161" s="291"/>
      <c r="AV161" s="291"/>
      <c r="AW161" s="291"/>
      <c r="AX161" s="291"/>
      <c r="AY161" s="291"/>
      <c r="AZ161" s="291"/>
      <c r="BA161" s="291"/>
      <c r="BB161" s="291"/>
      <c r="BC161" s="291"/>
      <c r="BD161" s="291"/>
      <c r="BE161" s="291"/>
      <c r="BF161" s="291"/>
      <c r="BG161" s="291"/>
      <c r="BH161" s="291"/>
      <c r="BI161" s="291"/>
      <c r="BJ161" s="291"/>
      <c r="BK161" s="291"/>
      <c r="BL161" s="291"/>
      <c r="BM161" s="291"/>
      <c r="BN161" s="291"/>
      <c r="BO161" s="291"/>
      <c r="BP161" s="291"/>
      <c r="BQ161" s="291"/>
      <c r="BR161" s="291"/>
      <c r="BS161" s="291"/>
      <c r="BT161" s="291"/>
      <c r="BU161" s="291"/>
      <c r="BV161" s="291"/>
      <c r="BW161" s="291"/>
      <c r="BX161" s="291"/>
      <c r="BY161" s="291"/>
      <c r="BZ161" s="291"/>
      <c r="CA161" s="291"/>
      <c r="CB161" s="291"/>
      <c r="CC161" s="291"/>
      <c r="CD161" s="291"/>
      <c r="CE161" s="291"/>
      <c r="CF161" s="291"/>
      <c r="CG161" s="291"/>
      <c r="CH161" s="291"/>
      <c r="CI161" s="291"/>
      <c r="CJ161" s="291"/>
      <c r="CK161" s="291"/>
      <c r="CL161" s="291"/>
      <c r="CM161" s="291"/>
      <c r="CN161" s="291"/>
      <c r="CO161" s="291"/>
      <c r="CP161" s="291"/>
      <c r="CQ161" s="291"/>
      <c r="CR161" s="291"/>
      <c r="CS161" s="291"/>
      <c r="CT161" s="291"/>
      <c r="CU161" s="291"/>
      <c r="CV161" s="291"/>
      <c r="CW161" s="291"/>
      <c r="CX161" s="291"/>
      <c r="CY161" s="291"/>
      <c r="CZ161" s="291"/>
      <c r="DA161" s="291"/>
      <c r="DB161" s="291"/>
      <c r="DC161" s="291"/>
      <c r="DD161" s="291"/>
      <c r="DE161" s="291"/>
      <c r="DF161" s="291"/>
      <c r="DG161" s="291"/>
      <c r="DH161" s="291"/>
      <c r="DI161" s="291"/>
      <c r="DJ161" s="291"/>
      <c r="DK161" s="291"/>
      <c r="DL161" s="291"/>
      <c r="DM161" s="291"/>
      <c r="DN161" s="291"/>
      <c r="DO161" s="291"/>
      <c r="DP161" s="291"/>
      <c r="DQ161" s="291"/>
      <c r="DR161" s="291"/>
      <c r="DS161" s="291"/>
      <c r="DT161" s="291"/>
    </row>
    <row r="162" spans="1:124" ht="13.2" customHeight="1">
      <c r="A162" s="562"/>
      <c r="B162" s="318" t="s">
        <v>1</v>
      </c>
      <c r="C162" s="561" t="s">
        <v>500</v>
      </c>
      <c r="D162" s="296"/>
      <c r="E162" s="292"/>
      <c r="F162" s="333"/>
      <c r="G162" s="333"/>
      <c r="H162" s="334"/>
      <c r="I162" s="264"/>
      <c r="J162" s="264"/>
      <c r="K162" s="457"/>
      <c r="L162" s="292"/>
      <c r="M162" s="322"/>
      <c r="N162" s="322"/>
      <c r="O162" s="169"/>
      <c r="P162" s="322"/>
      <c r="Q162" s="322"/>
      <c r="R162" s="361"/>
      <c r="S162" s="291"/>
      <c r="T162" s="291"/>
      <c r="U162" s="291"/>
      <c r="V162" s="291"/>
      <c r="W162" s="291"/>
      <c r="X162" s="291"/>
      <c r="Y162" s="291"/>
      <c r="Z162" s="291"/>
      <c r="AA162" s="291"/>
      <c r="AB162" s="291"/>
      <c r="AC162" s="291"/>
      <c r="AD162" s="291"/>
      <c r="AE162" s="291"/>
      <c r="AF162" s="291"/>
      <c r="AG162" s="291"/>
      <c r="AH162" s="291"/>
      <c r="AI162" s="291"/>
      <c r="AJ162" s="291"/>
      <c r="AK162" s="291"/>
      <c r="AL162" s="291"/>
      <c r="AM162" s="291"/>
      <c r="AN162" s="291"/>
      <c r="AO162" s="291"/>
      <c r="AP162" s="291"/>
      <c r="AQ162" s="291"/>
      <c r="AR162" s="291"/>
      <c r="AS162" s="291"/>
      <c r="AT162" s="291"/>
      <c r="AU162" s="291"/>
      <c r="AV162" s="291"/>
      <c r="AW162" s="291"/>
      <c r="AX162" s="291"/>
      <c r="AY162" s="291"/>
      <c r="AZ162" s="291"/>
      <c r="BA162" s="291"/>
      <c r="BB162" s="291"/>
      <c r="BC162" s="291"/>
      <c r="BD162" s="291"/>
      <c r="BE162" s="291"/>
      <c r="BF162" s="291"/>
      <c r="BG162" s="291"/>
      <c r="BH162" s="291"/>
      <c r="BI162" s="291"/>
      <c r="BJ162" s="291"/>
      <c r="BK162" s="291"/>
      <c r="BL162" s="291"/>
      <c r="BM162" s="291"/>
      <c r="BN162" s="291"/>
      <c r="BO162" s="291"/>
      <c r="BP162" s="291"/>
      <c r="BQ162" s="291"/>
      <c r="BR162" s="291"/>
      <c r="BS162" s="291"/>
      <c r="BT162" s="291"/>
      <c r="BU162" s="291"/>
      <c r="BV162" s="291"/>
      <c r="BW162" s="291"/>
      <c r="BX162" s="291"/>
      <c r="BY162" s="291"/>
      <c r="BZ162" s="291"/>
      <c r="CA162" s="291"/>
      <c r="CB162" s="291"/>
      <c r="CC162" s="291"/>
      <c r="CD162" s="291"/>
      <c r="CE162" s="291"/>
      <c r="CF162" s="291"/>
      <c r="CG162" s="291"/>
      <c r="CH162" s="291"/>
      <c r="CI162" s="291"/>
      <c r="CJ162" s="291"/>
      <c r="CK162" s="291"/>
      <c r="CL162" s="291"/>
      <c r="CM162" s="291"/>
      <c r="CN162" s="291"/>
      <c r="CO162" s="291"/>
      <c r="CP162" s="291"/>
      <c r="CQ162" s="291"/>
      <c r="CR162" s="291"/>
      <c r="CS162" s="291"/>
      <c r="CT162" s="291"/>
      <c r="CU162" s="291"/>
      <c r="CV162" s="291"/>
      <c r="CW162" s="291"/>
      <c r="CX162" s="291"/>
      <c r="CY162" s="291"/>
      <c r="CZ162" s="291"/>
      <c r="DA162" s="291"/>
      <c r="DB162" s="291"/>
      <c r="DC162" s="291"/>
      <c r="DD162" s="291"/>
      <c r="DE162" s="291"/>
      <c r="DF162" s="291"/>
      <c r="DG162" s="291"/>
      <c r="DH162" s="291"/>
      <c r="DI162" s="291"/>
      <c r="DJ162" s="291"/>
      <c r="DK162" s="291"/>
      <c r="DL162" s="291"/>
      <c r="DM162" s="291"/>
      <c r="DN162" s="291"/>
      <c r="DO162" s="291"/>
      <c r="DP162" s="291"/>
      <c r="DQ162" s="291"/>
      <c r="DR162" s="291"/>
      <c r="DS162" s="291"/>
      <c r="DT162" s="291"/>
    </row>
    <row r="163" spans="1:124" ht="13.2" customHeight="1">
      <c r="A163" s="562"/>
      <c r="B163" s="318" t="s">
        <v>1</v>
      </c>
      <c r="C163" s="561" t="s">
        <v>365</v>
      </c>
      <c r="D163" s="296"/>
      <c r="E163" s="292"/>
      <c r="F163" s="333"/>
      <c r="G163" s="333"/>
      <c r="H163" s="334"/>
      <c r="I163" s="264"/>
      <c r="J163" s="264"/>
      <c r="K163" s="457"/>
      <c r="L163" s="292"/>
      <c r="M163" s="322"/>
      <c r="N163" s="322"/>
      <c r="O163" s="169"/>
      <c r="P163" s="322"/>
      <c r="Q163" s="322"/>
      <c r="R163" s="361"/>
      <c r="S163" s="291"/>
      <c r="T163" s="291"/>
      <c r="U163" s="291"/>
      <c r="V163" s="291"/>
      <c r="W163" s="291"/>
      <c r="X163" s="291"/>
      <c r="Y163" s="291"/>
      <c r="Z163" s="291"/>
      <c r="AA163" s="291"/>
      <c r="AB163" s="291"/>
      <c r="AC163" s="291"/>
      <c r="AD163" s="291"/>
      <c r="AE163" s="291"/>
      <c r="AF163" s="291"/>
      <c r="AG163" s="291"/>
      <c r="AH163" s="291"/>
      <c r="AI163" s="291"/>
      <c r="AJ163" s="291"/>
      <c r="AK163" s="291"/>
      <c r="AL163" s="291"/>
      <c r="AM163" s="291"/>
      <c r="AN163" s="291"/>
      <c r="AO163" s="291"/>
      <c r="AP163" s="291"/>
      <c r="AQ163" s="291"/>
      <c r="AR163" s="291"/>
      <c r="AS163" s="291"/>
      <c r="AT163" s="291"/>
      <c r="AU163" s="291"/>
      <c r="AV163" s="291"/>
      <c r="AW163" s="291"/>
      <c r="AX163" s="291"/>
      <c r="AY163" s="291"/>
      <c r="AZ163" s="291"/>
      <c r="BA163" s="291"/>
      <c r="BB163" s="291"/>
      <c r="BC163" s="291"/>
      <c r="BD163" s="291"/>
      <c r="BE163" s="291"/>
      <c r="BF163" s="291"/>
      <c r="BG163" s="291"/>
      <c r="BH163" s="291"/>
      <c r="BI163" s="291"/>
      <c r="BJ163" s="291"/>
      <c r="BK163" s="291"/>
      <c r="BL163" s="291"/>
      <c r="BM163" s="291"/>
      <c r="BN163" s="291"/>
      <c r="BO163" s="291"/>
      <c r="BP163" s="291"/>
      <c r="BQ163" s="291"/>
      <c r="BR163" s="291"/>
      <c r="BS163" s="291"/>
      <c r="BT163" s="291"/>
      <c r="BU163" s="291"/>
      <c r="BV163" s="291"/>
      <c r="BW163" s="291"/>
      <c r="BX163" s="291"/>
      <c r="BY163" s="291"/>
      <c r="BZ163" s="291"/>
      <c r="CA163" s="291"/>
      <c r="CB163" s="291"/>
      <c r="CC163" s="291"/>
      <c r="CD163" s="291"/>
      <c r="CE163" s="291"/>
      <c r="CF163" s="291"/>
      <c r="CG163" s="291"/>
      <c r="CH163" s="291"/>
      <c r="CI163" s="291"/>
      <c r="CJ163" s="291"/>
      <c r="CK163" s="291"/>
      <c r="CL163" s="291"/>
      <c r="CM163" s="291"/>
      <c r="CN163" s="291"/>
      <c r="CO163" s="291"/>
      <c r="CP163" s="291"/>
      <c r="CQ163" s="291"/>
      <c r="CR163" s="291"/>
      <c r="CS163" s="291"/>
      <c r="CT163" s="291"/>
      <c r="CU163" s="291"/>
      <c r="CV163" s="291"/>
      <c r="CW163" s="291"/>
      <c r="CX163" s="291"/>
      <c r="CY163" s="291"/>
      <c r="CZ163" s="291"/>
      <c r="DA163" s="291"/>
      <c r="DB163" s="291"/>
      <c r="DC163" s="291"/>
      <c r="DD163" s="291"/>
      <c r="DE163" s="291"/>
      <c r="DF163" s="291"/>
      <c r="DG163" s="291"/>
      <c r="DH163" s="291"/>
      <c r="DI163" s="291"/>
      <c r="DJ163" s="291"/>
      <c r="DK163" s="291"/>
      <c r="DL163" s="291"/>
      <c r="DM163" s="291"/>
      <c r="DN163" s="291"/>
      <c r="DO163" s="291"/>
      <c r="DP163" s="291"/>
      <c r="DQ163" s="291"/>
      <c r="DR163" s="291"/>
      <c r="DS163" s="291"/>
      <c r="DT163" s="291"/>
    </row>
    <row r="164" spans="1:124" ht="13.2" customHeight="1">
      <c r="A164" s="562"/>
      <c r="B164" s="318" t="s">
        <v>1</v>
      </c>
      <c r="C164" s="561" t="s">
        <v>203</v>
      </c>
      <c r="D164" s="291"/>
      <c r="E164" s="292"/>
      <c r="F164" s="333"/>
      <c r="G164" s="333"/>
      <c r="H164" s="334"/>
      <c r="I164" s="264"/>
      <c r="J164" s="264"/>
      <c r="K164" s="457"/>
      <c r="L164" s="292"/>
      <c r="M164" s="322"/>
      <c r="N164" s="322"/>
      <c r="O164" s="169"/>
      <c r="P164" s="322"/>
      <c r="Q164" s="322"/>
      <c r="R164" s="361"/>
      <c r="S164" s="291"/>
      <c r="T164" s="291"/>
      <c r="U164" s="291"/>
      <c r="V164" s="291"/>
      <c r="W164" s="291"/>
      <c r="X164" s="291"/>
      <c r="Y164" s="291"/>
      <c r="Z164" s="291"/>
      <c r="AA164" s="291"/>
      <c r="AB164" s="291"/>
      <c r="AC164" s="291"/>
      <c r="AD164" s="291"/>
      <c r="AE164" s="291"/>
      <c r="AF164" s="291"/>
      <c r="AG164" s="291"/>
      <c r="AH164" s="291"/>
      <c r="AI164" s="291"/>
      <c r="AJ164" s="291"/>
      <c r="AK164" s="291"/>
      <c r="AL164" s="291"/>
      <c r="AM164" s="291"/>
      <c r="AN164" s="291"/>
      <c r="AO164" s="291"/>
      <c r="AP164" s="291"/>
      <c r="AQ164" s="291"/>
      <c r="AR164" s="291"/>
      <c r="AS164" s="291"/>
      <c r="AT164" s="291"/>
      <c r="AU164" s="291"/>
      <c r="AV164" s="291"/>
      <c r="AW164" s="291"/>
      <c r="AX164" s="291"/>
      <c r="AY164" s="291"/>
      <c r="AZ164" s="291"/>
      <c r="BA164" s="291"/>
      <c r="BB164" s="291"/>
      <c r="BC164" s="291"/>
      <c r="BD164" s="291"/>
      <c r="BE164" s="291"/>
      <c r="BF164" s="291"/>
      <c r="BG164" s="291"/>
      <c r="BH164" s="291"/>
      <c r="BI164" s="291"/>
      <c r="BJ164" s="291"/>
      <c r="BK164" s="291"/>
      <c r="BL164" s="291"/>
      <c r="BM164" s="291"/>
      <c r="BN164" s="291"/>
      <c r="BO164" s="291"/>
      <c r="BP164" s="291"/>
      <c r="BQ164" s="291"/>
      <c r="BR164" s="291"/>
      <c r="BS164" s="291"/>
      <c r="BT164" s="291"/>
      <c r="BU164" s="291"/>
      <c r="BV164" s="291"/>
      <c r="BW164" s="291"/>
      <c r="BX164" s="291"/>
      <c r="BY164" s="291"/>
      <c r="BZ164" s="291"/>
      <c r="CA164" s="291"/>
      <c r="CB164" s="291"/>
      <c r="CC164" s="291"/>
      <c r="CD164" s="291"/>
      <c r="CE164" s="291"/>
      <c r="CF164" s="291"/>
      <c r="CG164" s="291"/>
      <c r="CH164" s="291"/>
      <c r="CI164" s="291"/>
      <c r="CJ164" s="291"/>
      <c r="CK164" s="291"/>
      <c r="CL164" s="291"/>
      <c r="CM164" s="291"/>
      <c r="CN164" s="291"/>
      <c r="CO164" s="291"/>
      <c r="CP164" s="291"/>
      <c r="CQ164" s="291"/>
      <c r="CR164" s="291"/>
      <c r="CS164" s="291"/>
      <c r="CT164" s="291"/>
      <c r="CU164" s="291"/>
      <c r="CV164" s="291"/>
      <c r="CW164" s="291"/>
      <c r="CX164" s="291"/>
      <c r="CY164" s="291"/>
      <c r="CZ164" s="291"/>
      <c r="DA164" s="291"/>
      <c r="DB164" s="291"/>
      <c r="DC164" s="291"/>
      <c r="DD164" s="291"/>
      <c r="DE164" s="291"/>
      <c r="DF164" s="291"/>
      <c r="DG164" s="291"/>
      <c r="DH164" s="291"/>
      <c r="DI164" s="291"/>
      <c r="DJ164" s="291"/>
      <c r="DK164" s="291"/>
      <c r="DL164" s="291"/>
      <c r="DM164" s="291"/>
      <c r="DN164" s="291"/>
      <c r="DO164" s="291"/>
      <c r="DP164" s="291"/>
      <c r="DQ164" s="291"/>
      <c r="DR164" s="291"/>
      <c r="DS164" s="291"/>
      <c r="DT164" s="291"/>
    </row>
    <row r="165" spans="1:124" ht="13.2" customHeight="1">
      <c r="A165" s="562">
        <f>+A161+1</f>
        <v>28</v>
      </c>
      <c r="B165" s="316" t="s">
        <v>545</v>
      </c>
      <c r="C165" s="561"/>
      <c r="D165" s="296"/>
      <c r="E165" s="430" t="s">
        <v>543</v>
      </c>
      <c r="F165" s="332">
        <v>0</v>
      </c>
      <c r="G165" s="332">
        <v>0</v>
      </c>
      <c r="H165" s="332">
        <v>5</v>
      </c>
      <c r="I165" s="293">
        <v>9</v>
      </c>
      <c r="J165" s="293">
        <v>0</v>
      </c>
      <c r="K165" s="457">
        <f>SUM(F165:J165)</f>
        <v>14</v>
      </c>
      <c r="L165" s="292" t="s">
        <v>17</v>
      </c>
      <c r="M165" s="322"/>
      <c r="N165" s="322"/>
      <c r="O165" s="169"/>
      <c r="P165" s="322">
        <f t="shared" si="8"/>
        <v>0</v>
      </c>
      <c r="Q165" s="322">
        <f t="shared" si="9"/>
        <v>0</v>
      </c>
      <c r="R165" s="361">
        <f>+K165*O165</f>
        <v>0</v>
      </c>
      <c r="S165" s="291"/>
      <c r="T165" s="291"/>
      <c r="U165" s="291"/>
      <c r="V165" s="291"/>
      <c r="W165" s="291"/>
      <c r="X165" s="291"/>
      <c r="Y165" s="291"/>
      <c r="Z165" s="291"/>
      <c r="AA165" s="291"/>
      <c r="AB165" s="291"/>
      <c r="AC165" s="291"/>
      <c r="AD165" s="291"/>
      <c r="AE165" s="291"/>
      <c r="AF165" s="291"/>
      <c r="AG165" s="291"/>
      <c r="AH165" s="291"/>
      <c r="AI165" s="291"/>
      <c r="AJ165" s="291"/>
      <c r="AK165" s="291"/>
      <c r="AL165" s="291"/>
      <c r="AM165" s="291"/>
      <c r="AN165" s="291"/>
      <c r="AO165" s="291"/>
      <c r="AP165" s="291"/>
      <c r="AQ165" s="291"/>
      <c r="AR165" s="291"/>
      <c r="AS165" s="291"/>
      <c r="AT165" s="291"/>
      <c r="AU165" s="291"/>
      <c r="AV165" s="291"/>
      <c r="AW165" s="291"/>
      <c r="AX165" s="291"/>
      <c r="AY165" s="291"/>
      <c r="AZ165" s="291"/>
      <c r="BA165" s="291"/>
      <c r="BB165" s="291"/>
      <c r="BC165" s="291"/>
      <c r="BD165" s="291"/>
      <c r="BE165" s="291"/>
      <c r="BF165" s="291"/>
      <c r="BG165" s="291"/>
      <c r="BH165" s="291"/>
      <c r="BI165" s="291"/>
      <c r="BJ165" s="291"/>
      <c r="BK165" s="291"/>
      <c r="BL165" s="291"/>
      <c r="BM165" s="291"/>
      <c r="BN165" s="291"/>
      <c r="BO165" s="291"/>
      <c r="BP165" s="291"/>
      <c r="BQ165" s="291"/>
      <c r="BR165" s="291"/>
      <c r="BS165" s="291"/>
      <c r="BT165" s="291"/>
      <c r="BU165" s="291"/>
      <c r="BV165" s="291"/>
      <c r="BW165" s="291"/>
      <c r="BX165" s="291"/>
      <c r="BY165" s="291"/>
      <c r="BZ165" s="291"/>
      <c r="CA165" s="291"/>
      <c r="CB165" s="291"/>
      <c r="CC165" s="291"/>
      <c r="CD165" s="291"/>
      <c r="CE165" s="291"/>
      <c r="CF165" s="291"/>
      <c r="CG165" s="291"/>
      <c r="CH165" s="291"/>
      <c r="CI165" s="291"/>
      <c r="CJ165" s="291"/>
      <c r="CK165" s="291"/>
      <c r="CL165" s="291"/>
      <c r="CM165" s="291"/>
      <c r="CN165" s="291"/>
      <c r="CO165" s="291"/>
      <c r="CP165" s="291"/>
      <c r="CQ165" s="291"/>
      <c r="CR165" s="291"/>
      <c r="CS165" s="291"/>
      <c r="CT165" s="291"/>
      <c r="CU165" s="291"/>
      <c r="CV165" s="291"/>
      <c r="CW165" s="291"/>
      <c r="CX165" s="291"/>
      <c r="CY165" s="291"/>
      <c r="CZ165" s="291"/>
      <c r="DA165" s="291"/>
      <c r="DB165" s="291"/>
      <c r="DC165" s="291"/>
      <c r="DD165" s="291"/>
      <c r="DE165" s="291"/>
      <c r="DF165" s="291"/>
      <c r="DG165" s="291"/>
      <c r="DH165" s="291"/>
      <c r="DI165" s="291"/>
      <c r="DJ165" s="291"/>
      <c r="DK165" s="291"/>
      <c r="DL165" s="291"/>
      <c r="DM165" s="291"/>
      <c r="DN165" s="291"/>
      <c r="DO165" s="291"/>
      <c r="DP165" s="291"/>
      <c r="DQ165" s="291"/>
      <c r="DR165" s="291"/>
      <c r="DS165" s="291"/>
      <c r="DT165" s="291"/>
    </row>
    <row r="166" spans="1:124" ht="13.2" customHeight="1">
      <c r="A166" s="562"/>
      <c r="B166" s="318" t="s">
        <v>1</v>
      </c>
      <c r="C166" s="561" t="s">
        <v>544</v>
      </c>
      <c r="D166" s="291"/>
      <c r="E166" s="292"/>
      <c r="F166" s="333"/>
      <c r="G166" s="333"/>
      <c r="H166" s="334"/>
      <c r="I166" s="264"/>
      <c r="J166" s="264"/>
      <c r="K166" s="457"/>
      <c r="L166" s="292"/>
      <c r="M166" s="322"/>
      <c r="N166" s="322"/>
      <c r="O166" s="169"/>
      <c r="P166" s="322"/>
      <c r="Q166" s="322"/>
      <c r="R166" s="361"/>
      <c r="S166" s="291"/>
      <c r="T166" s="291"/>
      <c r="U166" s="291"/>
      <c r="V166" s="291"/>
      <c r="W166" s="291"/>
      <c r="X166" s="291"/>
      <c r="Y166" s="291"/>
      <c r="Z166" s="291"/>
      <c r="AA166" s="291"/>
      <c r="AB166" s="291"/>
      <c r="AC166" s="291"/>
      <c r="AD166" s="291"/>
      <c r="AE166" s="291"/>
      <c r="AF166" s="291"/>
      <c r="AG166" s="291"/>
      <c r="AH166" s="291"/>
      <c r="AI166" s="291"/>
      <c r="AJ166" s="291"/>
      <c r="AK166" s="291"/>
      <c r="AL166" s="291"/>
      <c r="AM166" s="291"/>
      <c r="AN166" s="291"/>
      <c r="AO166" s="291"/>
      <c r="AP166" s="291"/>
      <c r="AQ166" s="291"/>
      <c r="AR166" s="291"/>
      <c r="AS166" s="291"/>
      <c r="AT166" s="291"/>
      <c r="AU166" s="291"/>
      <c r="AV166" s="291"/>
      <c r="AW166" s="291"/>
      <c r="AX166" s="291"/>
      <c r="AY166" s="291"/>
      <c r="AZ166" s="291"/>
      <c r="BA166" s="291"/>
      <c r="BB166" s="291"/>
      <c r="BC166" s="291"/>
      <c r="BD166" s="291"/>
      <c r="BE166" s="291"/>
      <c r="BF166" s="291"/>
      <c r="BG166" s="291"/>
      <c r="BH166" s="291"/>
      <c r="BI166" s="291"/>
      <c r="BJ166" s="291"/>
      <c r="BK166" s="291"/>
      <c r="BL166" s="291"/>
      <c r="BM166" s="291"/>
      <c r="BN166" s="291"/>
      <c r="BO166" s="291"/>
      <c r="BP166" s="291"/>
      <c r="BQ166" s="291"/>
      <c r="BR166" s="291"/>
      <c r="BS166" s="291"/>
      <c r="BT166" s="291"/>
      <c r="BU166" s="291"/>
      <c r="BV166" s="291"/>
      <c r="BW166" s="291"/>
      <c r="BX166" s="291"/>
      <c r="BY166" s="291"/>
      <c r="BZ166" s="291"/>
      <c r="CA166" s="291"/>
      <c r="CB166" s="291"/>
      <c r="CC166" s="291"/>
      <c r="CD166" s="291"/>
      <c r="CE166" s="291"/>
      <c r="CF166" s="291"/>
      <c r="CG166" s="291"/>
      <c r="CH166" s="291"/>
      <c r="CI166" s="291"/>
      <c r="CJ166" s="291"/>
      <c r="CK166" s="291"/>
      <c r="CL166" s="291"/>
      <c r="CM166" s="291"/>
      <c r="CN166" s="291"/>
      <c r="CO166" s="291"/>
      <c r="CP166" s="291"/>
      <c r="CQ166" s="291"/>
      <c r="CR166" s="291"/>
      <c r="CS166" s="291"/>
      <c r="CT166" s="291"/>
      <c r="CU166" s="291"/>
      <c r="CV166" s="291"/>
      <c r="CW166" s="291"/>
      <c r="CX166" s="291"/>
      <c r="CY166" s="291"/>
      <c r="CZ166" s="291"/>
      <c r="DA166" s="291"/>
      <c r="DB166" s="291"/>
      <c r="DC166" s="291"/>
      <c r="DD166" s="291"/>
      <c r="DE166" s="291"/>
      <c r="DF166" s="291"/>
      <c r="DG166" s="291"/>
      <c r="DH166" s="291"/>
      <c r="DI166" s="291"/>
      <c r="DJ166" s="291"/>
      <c r="DK166" s="291"/>
      <c r="DL166" s="291"/>
      <c r="DM166" s="291"/>
      <c r="DN166" s="291"/>
      <c r="DO166" s="291"/>
      <c r="DP166" s="291"/>
      <c r="DQ166" s="291"/>
      <c r="DR166" s="291"/>
      <c r="DS166" s="291"/>
      <c r="DT166" s="291"/>
    </row>
    <row r="167" spans="1:124" ht="13.2" customHeight="1">
      <c r="A167" s="562"/>
      <c r="B167" s="318" t="s">
        <v>1</v>
      </c>
      <c r="C167" s="561" t="s">
        <v>322</v>
      </c>
      <c r="D167" s="291"/>
      <c r="E167" s="292"/>
      <c r="F167" s="333"/>
      <c r="G167" s="333"/>
      <c r="H167" s="334"/>
      <c r="I167" s="264"/>
      <c r="J167" s="264"/>
      <c r="K167" s="457"/>
      <c r="L167" s="292"/>
      <c r="M167" s="322"/>
      <c r="N167" s="322"/>
      <c r="O167" s="169"/>
      <c r="P167" s="322"/>
      <c r="Q167" s="322"/>
      <c r="R167" s="361"/>
      <c r="S167" s="291"/>
      <c r="T167" s="291"/>
      <c r="U167" s="291"/>
      <c r="V167" s="291"/>
      <c r="W167" s="291"/>
      <c r="X167" s="291"/>
      <c r="Y167" s="291"/>
      <c r="Z167" s="291"/>
      <c r="AA167" s="291"/>
      <c r="AB167" s="291"/>
      <c r="AC167" s="291"/>
      <c r="AD167" s="291"/>
      <c r="AE167" s="291"/>
      <c r="AF167" s="291"/>
      <c r="AG167" s="291"/>
      <c r="AH167" s="291"/>
      <c r="AI167" s="291"/>
      <c r="AJ167" s="291"/>
      <c r="AK167" s="291"/>
      <c r="AL167" s="291"/>
      <c r="AM167" s="291"/>
      <c r="AN167" s="291"/>
      <c r="AO167" s="291"/>
      <c r="AP167" s="291"/>
      <c r="AQ167" s="291"/>
      <c r="AR167" s="291"/>
      <c r="AS167" s="291"/>
      <c r="AT167" s="291"/>
      <c r="AU167" s="291"/>
      <c r="AV167" s="291"/>
      <c r="AW167" s="291"/>
      <c r="AX167" s="291"/>
      <c r="AY167" s="291"/>
      <c r="AZ167" s="291"/>
      <c r="BA167" s="291"/>
      <c r="BB167" s="291"/>
      <c r="BC167" s="291"/>
      <c r="BD167" s="291"/>
      <c r="BE167" s="291"/>
      <c r="BF167" s="291"/>
      <c r="BG167" s="291"/>
      <c r="BH167" s="291"/>
      <c r="BI167" s="291"/>
      <c r="BJ167" s="291"/>
      <c r="BK167" s="291"/>
      <c r="BL167" s="291"/>
      <c r="BM167" s="291"/>
      <c r="BN167" s="291"/>
      <c r="BO167" s="291"/>
      <c r="BP167" s="291"/>
      <c r="BQ167" s="291"/>
      <c r="BR167" s="291"/>
      <c r="BS167" s="291"/>
      <c r="BT167" s="291"/>
      <c r="BU167" s="291"/>
      <c r="BV167" s="291"/>
      <c r="BW167" s="291"/>
      <c r="BX167" s="291"/>
      <c r="BY167" s="291"/>
      <c r="BZ167" s="291"/>
      <c r="CA167" s="291"/>
      <c r="CB167" s="291"/>
      <c r="CC167" s="291"/>
      <c r="CD167" s="291"/>
      <c r="CE167" s="291"/>
      <c r="CF167" s="291"/>
      <c r="CG167" s="291"/>
      <c r="CH167" s="291"/>
      <c r="CI167" s="291"/>
      <c r="CJ167" s="291"/>
      <c r="CK167" s="291"/>
      <c r="CL167" s="291"/>
      <c r="CM167" s="291"/>
      <c r="CN167" s="291"/>
      <c r="CO167" s="291"/>
      <c r="CP167" s="291"/>
      <c r="CQ167" s="291"/>
      <c r="CR167" s="291"/>
      <c r="CS167" s="291"/>
      <c r="CT167" s="291"/>
      <c r="CU167" s="291"/>
      <c r="CV167" s="291"/>
      <c r="CW167" s="291"/>
      <c r="CX167" s="291"/>
      <c r="CY167" s="291"/>
      <c r="CZ167" s="291"/>
      <c r="DA167" s="291"/>
      <c r="DB167" s="291"/>
      <c r="DC167" s="291"/>
      <c r="DD167" s="291"/>
      <c r="DE167" s="291"/>
      <c r="DF167" s="291"/>
      <c r="DG167" s="291"/>
      <c r="DH167" s="291"/>
      <c r="DI167" s="291"/>
      <c r="DJ167" s="291"/>
      <c r="DK167" s="291"/>
      <c r="DL167" s="291"/>
      <c r="DM167" s="291"/>
      <c r="DN167" s="291"/>
      <c r="DO167" s="291"/>
      <c r="DP167" s="291"/>
      <c r="DQ167" s="291"/>
      <c r="DR167" s="291"/>
      <c r="DS167" s="291"/>
      <c r="DT167" s="291"/>
    </row>
    <row r="168" spans="1:124" ht="13.2" customHeight="1">
      <c r="A168" s="562"/>
      <c r="B168" s="318" t="s">
        <v>1</v>
      </c>
      <c r="C168" s="561" t="s">
        <v>195</v>
      </c>
      <c r="D168" s="296"/>
      <c r="E168" s="292"/>
      <c r="F168" s="333"/>
      <c r="G168" s="333"/>
      <c r="H168" s="334"/>
      <c r="I168" s="264"/>
      <c r="J168" s="264"/>
      <c r="K168" s="457"/>
      <c r="L168" s="292"/>
      <c r="M168" s="322"/>
      <c r="N168" s="322"/>
      <c r="O168" s="169"/>
      <c r="P168" s="322"/>
      <c r="Q168" s="322"/>
      <c r="R168" s="361"/>
      <c r="S168" s="291"/>
      <c r="T168" s="291"/>
      <c r="U168" s="291"/>
      <c r="V168" s="291"/>
      <c r="W168" s="291"/>
      <c r="X168" s="291"/>
      <c r="Y168" s="291"/>
      <c r="Z168" s="291"/>
      <c r="AA168" s="291"/>
      <c r="AB168" s="291"/>
      <c r="AC168" s="291"/>
      <c r="AD168" s="291"/>
      <c r="AE168" s="291"/>
      <c r="AF168" s="291"/>
      <c r="AG168" s="291"/>
      <c r="AH168" s="291"/>
      <c r="AI168" s="291"/>
      <c r="AJ168" s="291"/>
      <c r="AK168" s="291"/>
      <c r="AL168" s="291"/>
      <c r="AM168" s="291"/>
      <c r="AN168" s="291"/>
      <c r="AO168" s="291"/>
      <c r="AP168" s="291"/>
      <c r="AQ168" s="291"/>
      <c r="AR168" s="291"/>
      <c r="AS168" s="291"/>
      <c r="AT168" s="291"/>
      <c r="AU168" s="291"/>
      <c r="AV168" s="291"/>
      <c r="AW168" s="291"/>
      <c r="AX168" s="291"/>
      <c r="AY168" s="291"/>
      <c r="AZ168" s="291"/>
      <c r="BA168" s="291"/>
      <c r="BB168" s="291"/>
      <c r="BC168" s="291"/>
      <c r="BD168" s="291"/>
      <c r="BE168" s="291"/>
      <c r="BF168" s="291"/>
      <c r="BG168" s="291"/>
      <c r="BH168" s="291"/>
      <c r="BI168" s="291"/>
      <c r="BJ168" s="291"/>
      <c r="BK168" s="291"/>
      <c r="BL168" s="291"/>
      <c r="BM168" s="291"/>
      <c r="BN168" s="291"/>
      <c r="BO168" s="291"/>
      <c r="BP168" s="291"/>
      <c r="BQ168" s="291"/>
      <c r="BR168" s="291"/>
      <c r="BS168" s="291"/>
      <c r="BT168" s="291"/>
      <c r="BU168" s="291"/>
      <c r="BV168" s="291"/>
      <c r="BW168" s="291"/>
      <c r="BX168" s="291"/>
      <c r="BY168" s="291"/>
      <c r="BZ168" s="291"/>
      <c r="CA168" s="291"/>
      <c r="CB168" s="291"/>
      <c r="CC168" s="291"/>
      <c r="CD168" s="291"/>
      <c r="CE168" s="291"/>
      <c r="CF168" s="291"/>
      <c r="CG168" s="291"/>
      <c r="CH168" s="291"/>
      <c r="CI168" s="291"/>
      <c r="CJ168" s="291"/>
      <c r="CK168" s="291"/>
      <c r="CL168" s="291"/>
      <c r="CM168" s="291"/>
      <c r="CN168" s="291"/>
      <c r="CO168" s="291"/>
      <c r="CP168" s="291"/>
      <c r="CQ168" s="291"/>
      <c r="CR168" s="291"/>
      <c r="CS168" s="291"/>
      <c r="CT168" s="291"/>
      <c r="CU168" s="291"/>
      <c r="CV168" s="291"/>
      <c r="CW168" s="291"/>
      <c r="CX168" s="291"/>
      <c r="CY168" s="291"/>
      <c r="CZ168" s="291"/>
      <c r="DA168" s="291"/>
      <c r="DB168" s="291"/>
      <c r="DC168" s="291"/>
      <c r="DD168" s="291"/>
      <c r="DE168" s="291"/>
      <c r="DF168" s="291"/>
      <c r="DG168" s="291"/>
      <c r="DH168" s="291"/>
      <c r="DI168" s="291"/>
      <c r="DJ168" s="291"/>
      <c r="DK168" s="291"/>
      <c r="DL168" s="291"/>
      <c r="DM168" s="291"/>
      <c r="DN168" s="291"/>
      <c r="DO168" s="291"/>
      <c r="DP168" s="291"/>
      <c r="DQ168" s="291"/>
      <c r="DR168" s="291"/>
      <c r="DS168" s="291"/>
      <c r="DT168" s="291"/>
    </row>
    <row r="169" spans="1:124" ht="13.2" customHeight="1">
      <c r="A169" s="562"/>
      <c r="B169" s="318" t="s">
        <v>1</v>
      </c>
      <c r="C169" s="561" t="s">
        <v>356</v>
      </c>
      <c r="D169" s="296"/>
      <c r="E169" s="292"/>
      <c r="F169" s="333"/>
      <c r="G169" s="333"/>
      <c r="H169" s="334"/>
      <c r="I169" s="264"/>
      <c r="J169" s="264"/>
      <c r="K169" s="457"/>
      <c r="L169" s="292"/>
      <c r="M169" s="322"/>
      <c r="N169" s="322"/>
      <c r="O169" s="169"/>
      <c r="P169" s="322"/>
      <c r="Q169" s="322"/>
      <c r="R169" s="361"/>
      <c r="S169" s="291"/>
      <c r="T169" s="291"/>
      <c r="U169" s="291"/>
      <c r="V169" s="291"/>
      <c r="W169" s="291"/>
      <c r="X169" s="291"/>
      <c r="Y169" s="291"/>
      <c r="Z169" s="291"/>
      <c r="AA169" s="291"/>
      <c r="AB169" s="291"/>
      <c r="AC169" s="291"/>
      <c r="AD169" s="291"/>
      <c r="AE169" s="291"/>
      <c r="AF169" s="291"/>
      <c r="AG169" s="291"/>
      <c r="AH169" s="291"/>
      <c r="AI169" s="291"/>
      <c r="AJ169" s="291"/>
      <c r="AK169" s="291"/>
      <c r="AL169" s="291"/>
      <c r="AM169" s="291"/>
      <c r="AN169" s="291"/>
      <c r="AO169" s="291"/>
      <c r="AP169" s="291"/>
      <c r="AQ169" s="291"/>
      <c r="AR169" s="291"/>
      <c r="AS169" s="291"/>
      <c r="AT169" s="291"/>
      <c r="AU169" s="291"/>
      <c r="AV169" s="291"/>
      <c r="AW169" s="291"/>
      <c r="AX169" s="291"/>
      <c r="AY169" s="291"/>
      <c r="AZ169" s="291"/>
      <c r="BA169" s="291"/>
      <c r="BB169" s="291"/>
      <c r="BC169" s="291"/>
      <c r="BD169" s="291"/>
      <c r="BE169" s="291"/>
      <c r="BF169" s="291"/>
      <c r="BG169" s="291"/>
      <c r="BH169" s="291"/>
      <c r="BI169" s="291"/>
      <c r="BJ169" s="291"/>
      <c r="BK169" s="291"/>
      <c r="BL169" s="291"/>
      <c r="BM169" s="291"/>
      <c r="BN169" s="291"/>
      <c r="BO169" s="291"/>
      <c r="BP169" s="291"/>
      <c r="BQ169" s="291"/>
      <c r="BR169" s="291"/>
      <c r="BS169" s="291"/>
      <c r="BT169" s="291"/>
      <c r="BU169" s="291"/>
      <c r="BV169" s="291"/>
      <c r="BW169" s="291"/>
      <c r="BX169" s="291"/>
      <c r="BY169" s="291"/>
      <c r="BZ169" s="291"/>
      <c r="CA169" s="291"/>
      <c r="CB169" s="291"/>
      <c r="CC169" s="291"/>
      <c r="CD169" s="291"/>
      <c r="CE169" s="291"/>
      <c r="CF169" s="291"/>
      <c r="CG169" s="291"/>
      <c r="CH169" s="291"/>
      <c r="CI169" s="291"/>
      <c r="CJ169" s="291"/>
      <c r="CK169" s="291"/>
      <c r="CL169" s="291"/>
      <c r="CM169" s="291"/>
      <c r="CN169" s="291"/>
      <c r="CO169" s="291"/>
      <c r="CP169" s="291"/>
      <c r="CQ169" s="291"/>
      <c r="CR169" s="291"/>
      <c r="CS169" s="291"/>
      <c r="CT169" s="291"/>
      <c r="CU169" s="291"/>
      <c r="CV169" s="291"/>
      <c r="CW169" s="291"/>
      <c r="CX169" s="291"/>
      <c r="CY169" s="291"/>
      <c r="CZ169" s="291"/>
      <c r="DA169" s="291"/>
      <c r="DB169" s="291"/>
      <c r="DC169" s="291"/>
      <c r="DD169" s="291"/>
      <c r="DE169" s="291"/>
      <c r="DF169" s="291"/>
      <c r="DG169" s="291"/>
      <c r="DH169" s="291"/>
      <c r="DI169" s="291"/>
      <c r="DJ169" s="291"/>
      <c r="DK169" s="291"/>
      <c r="DL169" s="291"/>
      <c r="DM169" s="291"/>
      <c r="DN169" s="291"/>
      <c r="DO169" s="291"/>
      <c r="DP169" s="291"/>
      <c r="DQ169" s="291"/>
      <c r="DR169" s="291"/>
      <c r="DS169" s="291"/>
      <c r="DT169" s="291"/>
    </row>
    <row r="170" spans="1:124" ht="13.2" customHeight="1">
      <c r="A170" s="562">
        <v>29</v>
      </c>
      <c r="B170" s="316" t="s">
        <v>570</v>
      </c>
      <c r="C170" s="561"/>
      <c r="D170" s="296"/>
      <c r="E170" s="430" t="s">
        <v>572</v>
      </c>
      <c r="F170" s="332">
        <v>0</v>
      </c>
      <c r="G170" s="332">
        <v>0</v>
      </c>
      <c r="H170" s="332">
        <v>0</v>
      </c>
      <c r="I170" s="293">
        <v>0</v>
      </c>
      <c r="J170" s="293">
        <v>5</v>
      </c>
      <c r="K170" s="457">
        <f>SUM(F170:J170)</f>
        <v>5</v>
      </c>
      <c r="L170" s="292" t="s">
        <v>17</v>
      </c>
      <c r="M170" s="322"/>
      <c r="N170" s="322"/>
      <c r="O170" s="169"/>
      <c r="P170" s="322">
        <f t="shared" si="8"/>
        <v>0</v>
      </c>
      <c r="Q170" s="322">
        <f t="shared" si="9"/>
        <v>0</v>
      </c>
      <c r="R170" s="361">
        <f>+K170*O170</f>
        <v>0</v>
      </c>
      <c r="S170" s="291"/>
      <c r="T170" s="291"/>
      <c r="U170" s="291"/>
      <c r="V170" s="291"/>
      <c r="W170" s="291"/>
      <c r="X170" s="291"/>
      <c r="Y170" s="291"/>
      <c r="Z170" s="291"/>
      <c r="AA170" s="291"/>
      <c r="AB170" s="291"/>
      <c r="AC170" s="291"/>
      <c r="AD170" s="291"/>
      <c r="AE170" s="291"/>
      <c r="AF170" s="291"/>
      <c r="AG170" s="291"/>
      <c r="AH170" s="291"/>
      <c r="AI170" s="291"/>
      <c r="AJ170" s="291"/>
      <c r="AK170" s="291"/>
      <c r="AL170" s="291"/>
      <c r="AM170" s="291"/>
      <c r="AN170" s="291"/>
      <c r="AO170" s="291"/>
      <c r="AP170" s="291"/>
      <c r="AQ170" s="291"/>
      <c r="AR170" s="291"/>
      <c r="AS170" s="291"/>
      <c r="AT170" s="291"/>
      <c r="AU170" s="291"/>
      <c r="AV170" s="291"/>
      <c r="AW170" s="291"/>
      <c r="AX170" s="291"/>
      <c r="AY170" s="291"/>
      <c r="AZ170" s="291"/>
      <c r="BA170" s="291"/>
      <c r="BB170" s="291"/>
      <c r="BC170" s="291"/>
      <c r="BD170" s="291"/>
      <c r="BE170" s="291"/>
      <c r="BF170" s="291"/>
      <c r="BG170" s="291"/>
      <c r="BH170" s="291"/>
      <c r="BI170" s="291"/>
      <c r="BJ170" s="291"/>
      <c r="BK170" s="291"/>
      <c r="BL170" s="291"/>
      <c r="BM170" s="291"/>
      <c r="BN170" s="291"/>
      <c r="BO170" s="291"/>
      <c r="BP170" s="291"/>
      <c r="BQ170" s="291"/>
      <c r="BR170" s="291"/>
      <c r="BS170" s="291"/>
      <c r="BT170" s="291"/>
      <c r="BU170" s="291"/>
      <c r="BV170" s="291"/>
      <c r="BW170" s="291"/>
      <c r="BX170" s="291"/>
      <c r="BY170" s="291"/>
      <c r="BZ170" s="291"/>
      <c r="CA170" s="291"/>
      <c r="CB170" s="291"/>
      <c r="CC170" s="291"/>
      <c r="CD170" s="291"/>
      <c r="CE170" s="291"/>
      <c r="CF170" s="291"/>
      <c r="CG170" s="291"/>
      <c r="CH170" s="291"/>
      <c r="CI170" s="291"/>
      <c r="CJ170" s="291"/>
      <c r="CK170" s="291"/>
      <c r="CL170" s="291"/>
      <c r="CM170" s="291"/>
      <c r="CN170" s="291"/>
      <c r="CO170" s="291"/>
      <c r="CP170" s="291"/>
      <c r="CQ170" s="291"/>
      <c r="CR170" s="291"/>
      <c r="CS170" s="291"/>
      <c r="CT170" s="291"/>
      <c r="CU170" s="291"/>
      <c r="CV170" s="291"/>
      <c r="CW170" s="291"/>
      <c r="CX170" s="291"/>
      <c r="CY170" s="291"/>
      <c r="CZ170" s="291"/>
      <c r="DA170" s="291"/>
      <c r="DB170" s="291"/>
      <c r="DC170" s="291"/>
      <c r="DD170" s="291"/>
      <c r="DE170" s="291"/>
      <c r="DF170" s="291"/>
      <c r="DG170" s="291"/>
      <c r="DH170" s="291"/>
      <c r="DI170" s="291"/>
      <c r="DJ170" s="291"/>
      <c r="DK170" s="291"/>
      <c r="DL170" s="291"/>
      <c r="DM170" s="291"/>
      <c r="DN170" s="291"/>
      <c r="DO170" s="291"/>
      <c r="DP170" s="291"/>
      <c r="DQ170" s="291"/>
      <c r="DR170" s="291"/>
      <c r="DS170" s="291"/>
      <c r="DT170" s="291"/>
    </row>
    <row r="171" spans="1:124" ht="13.2" customHeight="1">
      <c r="A171" s="562"/>
      <c r="B171" s="318" t="s">
        <v>1</v>
      </c>
      <c r="C171" s="561" t="s">
        <v>571</v>
      </c>
      <c r="D171" s="291"/>
      <c r="E171" s="292"/>
      <c r="F171" s="333"/>
      <c r="G171" s="333"/>
      <c r="H171" s="334"/>
      <c r="I171" s="264"/>
      <c r="J171" s="264"/>
      <c r="K171" s="457"/>
      <c r="L171" s="292"/>
      <c r="M171" s="322"/>
      <c r="N171" s="322"/>
      <c r="O171" s="169"/>
      <c r="P171" s="322"/>
      <c r="Q171" s="322"/>
      <c r="R171" s="361"/>
      <c r="S171" s="291"/>
      <c r="T171" s="291"/>
      <c r="U171" s="291"/>
      <c r="V171" s="291"/>
      <c r="W171" s="291"/>
      <c r="X171" s="291"/>
      <c r="Y171" s="291"/>
      <c r="Z171" s="291"/>
      <c r="AA171" s="291"/>
      <c r="AB171" s="291"/>
      <c r="AC171" s="291"/>
      <c r="AD171" s="291"/>
      <c r="AE171" s="291"/>
      <c r="AF171" s="291"/>
      <c r="AG171" s="291"/>
      <c r="AH171" s="291"/>
      <c r="AI171" s="291"/>
      <c r="AJ171" s="291"/>
      <c r="AK171" s="291"/>
      <c r="AL171" s="291"/>
      <c r="AM171" s="291"/>
      <c r="AN171" s="291"/>
      <c r="AO171" s="291"/>
      <c r="AP171" s="291"/>
      <c r="AQ171" s="291"/>
      <c r="AR171" s="291"/>
      <c r="AS171" s="291"/>
      <c r="AT171" s="291"/>
      <c r="AU171" s="291"/>
      <c r="AV171" s="291"/>
      <c r="AW171" s="291"/>
      <c r="AX171" s="291"/>
      <c r="AY171" s="291"/>
      <c r="AZ171" s="291"/>
      <c r="BA171" s="291"/>
      <c r="BB171" s="291"/>
      <c r="BC171" s="291"/>
      <c r="BD171" s="291"/>
      <c r="BE171" s="291"/>
      <c r="BF171" s="291"/>
      <c r="BG171" s="291"/>
      <c r="BH171" s="291"/>
      <c r="BI171" s="291"/>
      <c r="BJ171" s="291"/>
      <c r="BK171" s="291"/>
      <c r="BL171" s="291"/>
      <c r="BM171" s="291"/>
      <c r="BN171" s="291"/>
      <c r="BO171" s="291"/>
      <c r="BP171" s="291"/>
      <c r="BQ171" s="291"/>
      <c r="BR171" s="291"/>
      <c r="BS171" s="291"/>
      <c r="BT171" s="291"/>
      <c r="BU171" s="291"/>
      <c r="BV171" s="291"/>
      <c r="BW171" s="291"/>
      <c r="BX171" s="291"/>
      <c r="BY171" s="291"/>
      <c r="BZ171" s="291"/>
      <c r="CA171" s="291"/>
      <c r="CB171" s="291"/>
      <c r="CC171" s="291"/>
      <c r="CD171" s="291"/>
      <c r="CE171" s="291"/>
      <c r="CF171" s="291"/>
      <c r="CG171" s="291"/>
      <c r="CH171" s="291"/>
      <c r="CI171" s="291"/>
      <c r="CJ171" s="291"/>
      <c r="CK171" s="291"/>
      <c r="CL171" s="291"/>
      <c r="CM171" s="291"/>
      <c r="CN171" s="291"/>
      <c r="CO171" s="291"/>
      <c r="CP171" s="291"/>
      <c r="CQ171" s="291"/>
      <c r="CR171" s="291"/>
      <c r="CS171" s="291"/>
      <c r="CT171" s="291"/>
      <c r="CU171" s="291"/>
      <c r="CV171" s="291"/>
      <c r="CW171" s="291"/>
      <c r="CX171" s="291"/>
      <c r="CY171" s="291"/>
      <c r="CZ171" s="291"/>
      <c r="DA171" s="291"/>
      <c r="DB171" s="291"/>
      <c r="DC171" s="291"/>
      <c r="DD171" s="291"/>
      <c r="DE171" s="291"/>
      <c r="DF171" s="291"/>
      <c r="DG171" s="291"/>
      <c r="DH171" s="291"/>
      <c r="DI171" s="291"/>
      <c r="DJ171" s="291"/>
      <c r="DK171" s="291"/>
      <c r="DL171" s="291"/>
      <c r="DM171" s="291"/>
      <c r="DN171" s="291"/>
      <c r="DO171" s="291"/>
      <c r="DP171" s="291"/>
      <c r="DQ171" s="291"/>
      <c r="DR171" s="291"/>
      <c r="DS171" s="291"/>
      <c r="DT171" s="291"/>
    </row>
    <row r="172" spans="1:124" ht="13.2" customHeight="1">
      <c r="A172" s="562"/>
      <c r="B172" s="318" t="s">
        <v>1</v>
      </c>
      <c r="C172" s="561" t="s">
        <v>322</v>
      </c>
      <c r="D172" s="291"/>
      <c r="E172" s="292"/>
      <c r="F172" s="333"/>
      <c r="G172" s="333"/>
      <c r="H172" s="334"/>
      <c r="I172" s="264"/>
      <c r="J172" s="264"/>
      <c r="K172" s="457"/>
      <c r="L172" s="292"/>
      <c r="M172" s="322"/>
      <c r="N172" s="322"/>
      <c r="O172" s="169"/>
      <c r="P172" s="322"/>
      <c r="Q172" s="322"/>
      <c r="R172" s="361"/>
      <c r="S172" s="291"/>
      <c r="T172" s="291"/>
      <c r="U172" s="291"/>
      <c r="V172" s="291"/>
      <c r="W172" s="291"/>
      <c r="X172" s="291"/>
      <c r="Y172" s="291"/>
      <c r="Z172" s="291"/>
      <c r="AA172" s="291"/>
      <c r="AB172" s="291"/>
      <c r="AC172" s="291"/>
      <c r="AD172" s="291"/>
      <c r="AE172" s="291"/>
      <c r="AF172" s="291"/>
      <c r="AG172" s="291"/>
      <c r="AH172" s="291"/>
      <c r="AI172" s="291"/>
      <c r="AJ172" s="291"/>
      <c r="AK172" s="291"/>
      <c r="AL172" s="291"/>
      <c r="AM172" s="291"/>
      <c r="AN172" s="291"/>
      <c r="AO172" s="291"/>
      <c r="AP172" s="291"/>
      <c r="AQ172" s="291"/>
      <c r="AR172" s="291"/>
      <c r="AS172" s="291"/>
      <c r="AT172" s="291"/>
      <c r="AU172" s="291"/>
      <c r="AV172" s="291"/>
      <c r="AW172" s="291"/>
      <c r="AX172" s="291"/>
      <c r="AY172" s="291"/>
      <c r="AZ172" s="291"/>
      <c r="BA172" s="291"/>
      <c r="BB172" s="291"/>
      <c r="BC172" s="291"/>
      <c r="BD172" s="291"/>
      <c r="BE172" s="291"/>
      <c r="BF172" s="291"/>
      <c r="BG172" s="291"/>
      <c r="BH172" s="291"/>
      <c r="BI172" s="291"/>
      <c r="BJ172" s="291"/>
      <c r="BK172" s="291"/>
      <c r="BL172" s="291"/>
      <c r="BM172" s="291"/>
      <c r="BN172" s="291"/>
      <c r="BO172" s="291"/>
      <c r="BP172" s="291"/>
      <c r="BQ172" s="291"/>
      <c r="BR172" s="291"/>
      <c r="BS172" s="291"/>
      <c r="BT172" s="291"/>
      <c r="BU172" s="291"/>
      <c r="BV172" s="291"/>
      <c r="BW172" s="291"/>
      <c r="BX172" s="291"/>
      <c r="BY172" s="291"/>
      <c r="BZ172" s="291"/>
      <c r="CA172" s="291"/>
      <c r="CB172" s="291"/>
      <c r="CC172" s="291"/>
      <c r="CD172" s="291"/>
      <c r="CE172" s="291"/>
      <c r="CF172" s="291"/>
      <c r="CG172" s="291"/>
      <c r="CH172" s="291"/>
      <c r="CI172" s="291"/>
      <c r="CJ172" s="291"/>
      <c r="CK172" s="291"/>
      <c r="CL172" s="291"/>
      <c r="CM172" s="291"/>
      <c r="CN172" s="291"/>
      <c r="CO172" s="291"/>
      <c r="CP172" s="291"/>
      <c r="CQ172" s="291"/>
      <c r="CR172" s="291"/>
      <c r="CS172" s="291"/>
      <c r="CT172" s="291"/>
      <c r="CU172" s="291"/>
      <c r="CV172" s="291"/>
      <c r="CW172" s="291"/>
      <c r="CX172" s="291"/>
      <c r="CY172" s="291"/>
      <c r="CZ172" s="291"/>
      <c r="DA172" s="291"/>
      <c r="DB172" s="291"/>
      <c r="DC172" s="291"/>
      <c r="DD172" s="291"/>
      <c r="DE172" s="291"/>
      <c r="DF172" s="291"/>
      <c r="DG172" s="291"/>
      <c r="DH172" s="291"/>
      <c r="DI172" s="291"/>
      <c r="DJ172" s="291"/>
      <c r="DK172" s="291"/>
      <c r="DL172" s="291"/>
      <c r="DM172" s="291"/>
      <c r="DN172" s="291"/>
      <c r="DO172" s="291"/>
      <c r="DP172" s="291"/>
      <c r="DQ172" s="291"/>
      <c r="DR172" s="291"/>
      <c r="DS172" s="291"/>
      <c r="DT172" s="291"/>
    </row>
    <row r="173" spans="1:124" ht="13.2" customHeight="1">
      <c r="A173" s="562"/>
      <c r="B173" s="318" t="s">
        <v>1</v>
      </c>
      <c r="C173" s="561" t="s">
        <v>195</v>
      </c>
      <c r="D173" s="296"/>
      <c r="E173" s="292"/>
      <c r="F173" s="333"/>
      <c r="G173" s="333"/>
      <c r="H173" s="334"/>
      <c r="I173" s="264"/>
      <c r="J173" s="264"/>
      <c r="K173" s="457"/>
      <c r="L173" s="292"/>
      <c r="M173" s="322"/>
      <c r="N173" s="322"/>
      <c r="O173" s="169"/>
      <c r="P173" s="322"/>
      <c r="Q173" s="322"/>
      <c r="R173" s="361"/>
      <c r="S173" s="291"/>
      <c r="T173" s="291"/>
      <c r="U173" s="291"/>
      <c r="V173" s="291"/>
      <c r="W173" s="291"/>
      <c r="X173" s="291"/>
      <c r="Y173" s="291"/>
      <c r="Z173" s="291"/>
      <c r="AA173" s="291"/>
      <c r="AB173" s="291"/>
      <c r="AC173" s="291"/>
      <c r="AD173" s="291"/>
      <c r="AE173" s="291"/>
      <c r="AF173" s="291"/>
      <c r="AG173" s="291"/>
      <c r="AH173" s="291"/>
      <c r="AI173" s="291"/>
      <c r="AJ173" s="291"/>
      <c r="AK173" s="291"/>
      <c r="AL173" s="291"/>
      <c r="AM173" s="291"/>
      <c r="AN173" s="291"/>
      <c r="AO173" s="291"/>
      <c r="AP173" s="291"/>
      <c r="AQ173" s="291"/>
      <c r="AR173" s="291"/>
      <c r="AS173" s="291"/>
      <c r="AT173" s="291"/>
      <c r="AU173" s="291"/>
      <c r="AV173" s="291"/>
      <c r="AW173" s="291"/>
      <c r="AX173" s="291"/>
      <c r="AY173" s="291"/>
      <c r="AZ173" s="291"/>
      <c r="BA173" s="291"/>
      <c r="BB173" s="291"/>
      <c r="BC173" s="291"/>
      <c r="BD173" s="291"/>
      <c r="BE173" s="291"/>
      <c r="BF173" s="291"/>
      <c r="BG173" s="291"/>
      <c r="BH173" s="291"/>
      <c r="BI173" s="291"/>
      <c r="BJ173" s="291"/>
      <c r="BK173" s="291"/>
      <c r="BL173" s="291"/>
      <c r="BM173" s="291"/>
      <c r="BN173" s="291"/>
      <c r="BO173" s="291"/>
      <c r="BP173" s="291"/>
      <c r="BQ173" s="291"/>
      <c r="BR173" s="291"/>
      <c r="BS173" s="291"/>
      <c r="BT173" s="291"/>
      <c r="BU173" s="291"/>
      <c r="BV173" s="291"/>
      <c r="BW173" s="291"/>
      <c r="BX173" s="291"/>
      <c r="BY173" s="291"/>
      <c r="BZ173" s="291"/>
      <c r="CA173" s="291"/>
      <c r="CB173" s="291"/>
      <c r="CC173" s="291"/>
      <c r="CD173" s="291"/>
      <c r="CE173" s="291"/>
      <c r="CF173" s="291"/>
      <c r="CG173" s="291"/>
      <c r="CH173" s="291"/>
      <c r="CI173" s="291"/>
      <c r="CJ173" s="291"/>
      <c r="CK173" s="291"/>
      <c r="CL173" s="291"/>
      <c r="CM173" s="291"/>
      <c r="CN173" s="291"/>
      <c r="CO173" s="291"/>
      <c r="CP173" s="291"/>
      <c r="CQ173" s="291"/>
      <c r="CR173" s="291"/>
      <c r="CS173" s="291"/>
      <c r="CT173" s="291"/>
      <c r="CU173" s="291"/>
      <c r="CV173" s="291"/>
      <c r="CW173" s="291"/>
      <c r="CX173" s="291"/>
      <c r="CY173" s="291"/>
      <c r="CZ173" s="291"/>
      <c r="DA173" s="291"/>
      <c r="DB173" s="291"/>
      <c r="DC173" s="291"/>
      <c r="DD173" s="291"/>
      <c r="DE173" s="291"/>
      <c r="DF173" s="291"/>
      <c r="DG173" s="291"/>
      <c r="DH173" s="291"/>
      <c r="DI173" s="291"/>
      <c r="DJ173" s="291"/>
      <c r="DK173" s="291"/>
      <c r="DL173" s="291"/>
      <c r="DM173" s="291"/>
      <c r="DN173" s="291"/>
      <c r="DO173" s="291"/>
      <c r="DP173" s="291"/>
      <c r="DQ173" s="291"/>
      <c r="DR173" s="291"/>
      <c r="DS173" s="291"/>
      <c r="DT173" s="291"/>
    </row>
    <row r="174" spans="1:124" ht="13.2" customHeight="1">
      <c r="A174" s="562"/>
      <c r="B174" s="318" t="s">
        <v>1</v>
      </c>
      <c r="C174" s="561" t="s">
        <v>356</v>
      </c>
      <c r="D174" s="296"/>
      <c r="E174" s="292"/>
      <c r="F174" s="333"/>
      <c r="G174" s="333"/>
      <c r="H174" s="334"/>
      <c r="I174" s="264"/>
      <c r="J174" s="264"/>
      <c r="K174" s="457"/>
      <c r="L174" s="292"/>
      <c r="M174" s="322"/>
      <c r="N174" s="322"/>
      <c r="O174" s="169"/>
      <c r="P174" s="322"/>
      <c r="Q174" s="322"/>
      <c r="R174" s="361"/>
      <c r="S174" s="291"/>
      <c r="T174" s="291"/>
      <c r="U174" s="291"/>
      <c r="V174" s="291"/>
      <c r="W174" s="291"/>
      <c r="X174" s="291"/>
      <c r="Y174" s="291"/>
      <c r="Z174" s="291"/>
      <c r="AA174" s="291"/>
      <c r="AB174" s="291"/>
      <c r="AC174" s="291"/>
      <c r="AD174" s="291"/>
      <c r="AE174" s="291"/>
      <c r="AF174" s="291"/>
      <c r="AG174" s="291"/>
      <c r="AH174" s="291"/>
      <c r="AI174" s="291"/>
      <c r="AJ174" s="291"/>
      <c r="AK174" s="291"/>
      <c r="AL174" s="291"/>
      <c r="AM174" s="291"/>
      <c r="AN174" s="291"/>
      <c r="AO174" s="291"/>
      <c r="AP174" s="291"/>
      <c r="AQ174" s="291"/>
      <c r="AR174" s="291"/>
      <c r="AS174" s="291"/>
      <c r="AT174" s="291"/>
      <c r="AU174" s="291"/>
      <c r="AV174" s="291"/>
      <c r="AW174" s="291"/>
      <c r="AX174" s="291"/>
      <c r="AY174" s="291"/>
      <c r="AZ174" s="291"/>
      <c r="BA174" s="291"/>
      <c r="BB174" s="291"/>
      <c r="BC174" s="291"/>
      <c r="BD174" s="291"/>
      <c r="BE174" s="291"/>
      <c r="BF174" s="291"/>
      <c r="BG174" s="291"/>
      <c r="BH174" s="291"/>
      <c r="BI174" s="291"/>
      <c r="BJ174" s="291"/>
      <c r="BK174" s="291"/>
      <c r="BL174" s="291"/>
      <c r="BM174" s="291"/>
      <c r="BN174" s="291"/>
      <c r="BO174" s="291"/>
      <c r="BP174" s="291"/>
      <c r="BQ174" s="291"/>
      <c r="BR174" s="291"/>
      <c r="BS174" s="291"/>
      <c r="BT174" s="291"/>
      <c r="BU174" s="291"/>
      <c r="BV174" s="291"/>
      <c r="BW174" s="291"/>
      <c r="BX174" s="291"/>
      <c r="BY174" s="291"/>
      <c r="BZ174" s="291"/>
      <c r="CA174" s="291"/>
      <c r="CB174" s="291"/>
      <c r="CC174" s="291"/>
      <c r="CD174" s="291"/>
      <c r="CE174" s="291"/>
      <c r="CF174" s="291"/>
      <c r="CG174" s="291"/>
      <c r="CH174" s="291"/>
      <c r="CI174" s="291"/>
      <c r="CJ174" s="291"/>
      <c r="CK174" s="291"/>
      <c r="CL174" s="291"/>
      <c r="CM174" s="291"/>
      <c r="CN174" s="291"/>
      <c r="CO174" s="291"/>
      <c r="CP174" s="291"/>
      <c r="CQ174" s="291"/>
      <c r="CR174" s="291"/>
      <c r="CS174" s="291"/>
      <c r="CT174" s="291"/>
      <c r="CU174" s="291"/>
      <c r="CV174" s="291"/>
      <c r="CW174" s="291"/>
      <c r="CX174" s="291"/>
      <c r="CY174" s="291"/>
      <c r="CZ174" s="291"/>
      <c r="DA174" s="291"/>
      <c r="DB174" s="291"/>
      <c r="DC174" s="291"/>
      <c r="DD174" s="291"/>
      <c r="DE174" s="291"/>
      <c r="DF174" s="291"/>
      <c r="DG174" s="291"/>
      <c r="DH174" s="291"/>
      <c r="DI174" s="291"/>
      <c r="DJ174" s="291"/>
      <c r="DK174" s="291"/>
      <c r="DL174" s="291"/>
      <c r="DM174" s="291"/>
      <c r="DN174" s="291"/>
      <c r="DO174" s="291"/>
      <c r="DP174" s="291"/>
      <c r="DQ174" s="291"/>
      <c r="DR174" s="291"/>
      <c r="DS174" s="291"/>
      <c r="DT174" s="291"/>
    </row>
    <row r="175" spans="1:124" ht="13.2" customHeight="1">
      <c r="A175" s="562">
        <v>30</v>
      </c>
      <c r="B175" s="316" t="s">
        <v>204</v>
      </c>
      <c r="C175" s="561"/>
      <c r="D175" s="296"/>
      <c r="E175" s="430" t="s">
        <v>205</v>
      </c>
      <c r="F175" s="332">
        <v>0</v>
      </c>
      <c r="G175" s="332">
        <v>1</v>
      </c>
      <c r="H175" s="332">
        <v>0</v>
      </c>
      <c r="I175" s="293">
        <v>0</v>
      </c>
      <c r="J175" s="293">
        <v>0</v>
      </c>
      <c r="K175" s="457">
        <f>SUM(F175:J175)</f>
        <v>1</v>
      </c>
      <c r="L175" s="292" t="s">
        <v>17</v>
      </c>
      <c r="M175" s="322"/>
      <c r="N175" s="322"/>
      <c r="O175" s="169"/>
      <c r="P175" s="322">
        <f t="shared" si="8"/>
        <v>0</v>
      </c>
      <c r="Q175" s="322">
        <f t="shared" si="9"/>
        <v>0</v>
      </c>
      <c r="R175" s="361">
        <f>+K175*O175</f>
        <v>0</v>
      </c>
      <c r="S175" s="291"/>
      <c r="T175" s="291"/>
      <c r="U175" s="291"/>
      <c r="V175" s="291"/>
      <c r="W175" s="291"/>
      <c r="X175" s="291"/>
      <c r="Y175" s="291"/>
      <c r="Z175" s="291"/>
      <c r="AA175" s="291"/>
      <c r="AB175" s="291"/>
      <c r="AC175" s="291"/>
      <c r="AD175" s="291"/>
      <c r="AE175" s="291"/>
      <c r="AF175" s="291"/>
      <c r="AG175" s="291"/>
      <c r="AH175" s="291"/>
      <c r="AI175" s="291"/>
      <c r="AJ175" s="291"/>
      <c r="AK175" s="291"/>
      <c r="AL175" s="291"/>
      <c r="AM175" s="291"/>
      <c r="AN175" s="291"/>
      <c r="AO175" s="291"/>
      <c r="AP175" s="291"/>
      <c r="AQ175" s="291"/>
      <c r="AR175" s="291"/>
      <c r="AS175" s="291"/>
      <c r="AT175" s="291"/>
      <c r="AU175" s="291"/>
      <c r="AV175" s="291"/>
      <c r="AW175" s="291"/>
      <c r="AX175" s="291"/>
      <c r="AY175" s="291"/>
      <c r="AZ175" s="291"/>
      <c r="BA175" s="291"/>
      <c r="BB175" s="291"/>
      <c r="BC175" s="291"/>
      <c r="BD175" s="291"/>
      <c r="BE175" s="291"/>
      <c r="BF175" s="291"/>
      <c r="BG175" s="291"/>
      <c r="BH175" s="291"/>
      <c r="BI175" s="291"/>
      <c r="BJ175" s="291"/>
      <c r="BK175" s="291"/>
      <c r="BL175" s="291"/>
      <c r="BM175" s="291"/>
      <c r="BN175" s="291"/>
      <c r="BO175" s="291"/>
      <c r="BP175" s="291"/>
      <c r="BQ175" s="291"/>
      <c r="BR175" s="291"/>
      <c r="BS175" s="291"/>
      <c r="BT175" s="291"/>
      <c r="BU175" s="291"/>
      <c r="BV175" s="291"/>
      <c r="BW175" s="291"/>
      <c r="BX175" s="291"/>
      <c r="BY175" s="291"/>
      <c r="BZ175" s="291"/>
      <c r="CA175" s="291"/>
      <c r="CB175" s="291"/>
      <c r="CC175" s="291"/>
      <c r="CD175" s="291"/>
      <c r="CE175" s="291"/>
      <c r="CF175" s="291"/>
      <c r="CG175" s="291"/>
      <c r="CH175" s="291"/>
      <c r="CI175" s="291"/>
      <c r="CJ175" s="291"/>
      <c r="CK175" s="291"/>
      <c r="CL175" s="291"/>
      <c r="CM175" s="291"/>
      <c r="CN175" s="291"/>
      <c r="CO175" s="291"/>
      <c r="CP175" s="291"/>
      <c r="CQ175" s="291"/>
      <c r="CR175" s="291"/>
      <c r="CS175" s="291"/>
      <c r="CT175" s="291"/>
      <c r="CU175" s="291"/>
      <c r="CV175" s="291"/>
      <c r="CW175" s="291"/>
      <c r="CX175" s="291"/>
      <c r="CY175" s="291"/>
      <c r="CZ175" s="291"/>
      <c r="DA175" s="291"/>
      <c r="DB175" s="291"/>
      <c r="DC175" s="291"/>
      <c r="DD175" s="291"/>
      <c r="DE175" s="291"/>
      <c r="DF175" s="291"/>
      <c r="DG175" s="291"/>
      <c r="DH175" s="291"/>
      <c r="DI175" s="291"/>
      <c r="DJ175" s="291"/>
      <c r="DK175" s="291"/>
      <c r="DL175" s="291"/>
      <c r="DM175" s="291"/>
      <c r="DN175" s="291"/>
      <c r="DO175" s="291"/>
      <c r="DP175" s="291"/>
      <c r="DQ175" s="291"/>
      <c r="DR175" s="291"/>
      <c r="DS175" s="291"/>
      <c r="DT175" s="291"/>
    </row>
    <row r="176" spans="1:124" ht="13.2" customHeight="1">
      <c r="A176" s="562"/>
      <c r="B176" s="318" t="s">
        <v>1</v>
      </c>
      <c r="C176" s="561" t="s">
        <v>535</v>
      </c>
      <c r="D176" s="296"/>
      <c r="E176" s="292"/>
      <c r="F176" s="333"/>
      <c r="G176" s="333"/>
      <c r="H176" s="334"/>
      <c r="I176" s="264"/>
      <c r="J176" s="264"/>
      <c r="K176" s="457"/>
      <c r="L176" s="292"/>
      <c r="M176" s="322"/>
      <c r="N176" s="322"/>
      <c r="O176" s="169"/>
      <c r="P176" s="322"/>
      <c r="Q176" s="322"/>
      <c r="R176" s="361"/>
      <c r="S176" s="291"/>
      <c r="T176" s="291"/>
      <c r="U176" s="291"/>
      <c r="V176" s="291"/>
      <c r="W176" s="291"/>
      <c r="X176" s="291"/>
      <c r="Y176" s="291"/>
      <c r="Z176" s="291"/>
      <c r="AA176" s="291"/>
      <c r="AB176" s="291"/>
      <c r="AC176" s="291"/>
      <c r="AD176" s="291"/>
      <c r="AE176" s="291"/>
      <c r="AF176" s="291"/>
      <c r="AG176" s="291"/>
      <c r="AH176" s="291"/>
      <c r="AI176" s="291"/>
      <c r="AJ176" s="291"/>
      <c r="AK176" s="291"/>
      <c r="AL176" s="291"/>
      <c r="AM176" s="291"/>
      <c r="AN176" s="291"/>
      <c r="AO176" s="291"/>
      <c r="AP176" s="291"/>
      <c r="AQ176" s="291"/>
      <c r="AR176" s="291"/>
      <c r="AS176" s="291"/>
      <c r="AT176" s="291"/>
      <c r="AU176" s="291"/>
      <c r="AV176" s="291"/>
      <c r="AW176" s="291"/>
      <c r="AX176" s="291"/>
      <c r="AY176" s="291"/>
      <c r="AZ176" s="291"/>
      <c r="BA176" s="291"/>
      <c r="BB176" s="291"/>
      <c r="BC176" s="291"/>
      <c r="BD176" s="291"/>
      <c r="BE176" s="291"/>
      <c r="BF176" s="291"/>
      <c r="BG176" s="291"/>
      <c r="BH176" s="291"/>
      <c r="BI176" s="291"/>
      <c r="BJ176" s="291"/>
      <c r="BK176" s="291"/>
      <c r="BL176" s="291"/>
      <c r="BM176" s="291"/>
      <c r="BN176" s="291"/>
      <c r="BO176" s="291"/>
      <c r="BP176" s="291"/>
      <c r="BQ176" s="291"/>
      <c r="BR176" s="291"/>
      <c r="BS176" s="291"/>
      <c r="BT176" s="291"/>
      <c r="BU176" s="291"/>
      <c r="BV176" s="291"/>
      <c r="BW176" s="291"/>
      <c r="BX176" s="291"/>
      <c r="BY176" s="291"/>
      <c r="BZ176" s="291"/>
      <c r="CA176" s="291"/>
      <c r="CB176" s="291"/>
      <c r="CC176" s="291"/>
      <c r="CD176" s="291"/>
      <c r="CE176" s="291"/>
      <c r="CF176" s="291"/>
      <c r="CG176" s="291"/>
      <c r="CH176" s="291"/>
      <c r="CI176" s="291"/>
      <c r="CJ176" s="291"/>
      <c r="CK176" s="291"/>
      <c r="CL176" s="291"/>
      <c r="CM176" s="291"/>
      <c r="CN176" s="291"/>
      <c r="CO176" s="291"/>
      <c r="CP176" s="291"/>
      <c r="CQ176" s="291"/>
      <c r="CR176" s="291"/>
      <c r="CS176" s="291"/>
      <c r="CT176" s="291"/>
      <c r="CU176" s="291"/>
      <c r="CV176" s="291"/>
      <c r="CW176" s="291"/>
      <c r="CX176" s="291"/>
      <c r="CY176" s="291"/>
      <c r="CZ176" s="291"/>
      <c r="DA176" s="291"/>
      <c r="DB176" s="291"/>
      <c r="DC176" s="291"/>
      <c r="DD176" s="291"/>
      <c r="DE176" s="291"/>
      <c r="DF176" s="291"/>
      <c r="DG176" s="291"/>
      <c r="DH176" s="291"/>
      <c r="DI176" s="291"/>
      <c r="DJ176" s="291"/>
      <c r="DK176" s="291"/>
      <c r="DL176" s="291"/>
      <c r="DM176" s="291"/>
      <c r="DN176" s="291"/>
      <c r="DO176" s="291"/>
      <c r="DP176" s="291"/>
      <c r="DQ176" s="291"/>
      <c r="DR176" s="291"/>
      <c r="DS176" s="291"/>
      <c r="DT176" s="291"/>
    </row>
    <row r="177" spans="1:124" ht="13.2" customHeight="1">
      <c r="A177" s="562"/>
      <c r="B177" s="318" t="s">
        <v>1</v>
      </c>
      <c r="C177" s="561" t="s">
        <v>537</v>
      </c>
      <c r="D177" s="296"/>
      <c r="E177" s="292"/>
      <c r="F177" s="333"/>
      <c r="G177" s="333"/>
      <c r="H177" s="334"/>
      <c r="I177" s="264"/>
      <c r="J177" s="264"/>
      <c r="K177" s="457"/>
      <c r="L177" s="292"/>
      <c r="M177" s="322"/>
      <c r="N177" s="322"/>
      <c r="O177" s="169"/>
      <c r="P177" s="322"/>
      <c r="Q177" s="322"/>
      <c r="R177" s="361"/>
      <c r="S177" s="291"/>
      <c r="T177" s="291"/>
      <c r="U177" s="291"/>
      <c r="V177" s="291"/>
      <c r="W177" s="291"/>
      <c r="X177" s="291"/>
      <c r="Y177" s="291"/>
      <c r="Z177" s="291"/>
      <c r="AA177" s="291"/>
      <c r="AB177" s="291"/>
      <c r="AC177" s="291"/>
      <c r="AD177" s="291"/>
      <c r="AE177" s="291"/>
      <c r="AF177" s="291"/>
      <c r="AG177" s="291"/>
      <c r="AH177" s="291"/>
      <c r="AI177" s="291"/>
      <c r="AJ177" s="291"/>
      <c r="AK177" s="291"/>
      <c r="AL177" s="291"/>
      <c r="AM177" s="291"/>
      <c r="AN177" s="291"/>
      <c r="AO177" s="291"/>
      <c r="AP177" s="291"/>
      <c r="AQ177" s="291"/>
      <c r="AR177" s="291"/>
      <c r="AS177" s="291"/>
      <c r="AT177" s="291"/>
      <c r="AU177" s="291"/>
      <c r="AV177" s="291"/>
      <c r="AW177" s="291"/>
      <c r="AX177" s="291"/>
      <c r="AY177" s="291"/>
      <c r="AZ177" s="291"/>
      <c r="BA177" s="291"/>
      <c r="BB177" s="291"/>
      <c r="BC177" s="291"/>
      <c r="BD177" s="291"/>
      <c r="BE177" s="291"/>
      <c r="BF177" s="291"/>
      <c r="BG177" s="291"/>
      <c r="BH177" s="291"/>
      <c r="BI177" s="291"/>
      <c r="BJ177" s="291"/>
      <c r="BK177" s="291"/>
      <c r="BL177" s="291"/>
      <c r="BM177" s="291"/>
      <c r="BN177" s="291"/>
      <c r="BO177" s="291"/>
      <c r="BP177" s="291"/>
      <c r="BQ177" s="291"/>
      <c r="BR177" s="291"/>
      <c r="BS177" s="291"/>
      <c r="BT177" s="291"/>
      <c r="BU177" s="291"/>
      <c r="BV177" s="291"/>
      <c r="BW177" s="291"/>
      <c r="BX177" s="291"/>
      <c r="BY177" s="291"/>
      <c r="BZ177" s="291"/>
      <c r="CA177" s="291"/>
      <c r="CB177" s="291"/>
      <c r="CC177" s="291"/>
      <c r="CD177" s="291"/>
      <c r="CE177" s="291"/>
      <c r="CF177" s="291"/>
      <c r="CG177" s="291"/>
      <c r="CH177" s="291"/>
      <c r="CI177" s="291"/>
      <c r="CJ177" s="291"/>
      <c r="CK177" s="291"/>
      <c r="CL177" s="291"/>
      <c r="CM177" s="291"/>
      <c r="CN177" s="291"/>
      <c r="CO177" s="291"/>
      <c r="CP177" s="291"/>
      <c r="CQ177" s="291"/>
      <c r="CR177" s="291"/>
      <c r="CS177" s="291"/>
      <c r="CT177" s="291"/>
      <c r="CU177" s="291"/>
      <c r="CV177" s="291"/>
      <c r="CW177" s="291"/>
      <c r="CX177" s="291"/>
      <c r="CY177" s="291"/>
      <c r="CZ177" s="291"/>
      <c r="DA177" s="291"/>
      <c r="DB177" s="291"/>
      <c r="DC177" s="291"/>
      <c r="DD177" s="291"/>
      <c r="DE177" s="291"/>
      <c r="DF177" s="291"/>
      <c r="DG177" s="291"/>
      <c r="DH177" s="291"/>
      <c r="DI177" s="291"/>
      <c r="DJ177" s="291"/>
      <c r="DK177" s="291"/>
      <c r="DL177" s="291"/>
      <c r="DM177" s="291"/>
      <c r="DN177" s="291"/>
      <c r="DO177" s="291"/>
      <c r="DP177" s="291"/>
      <c r="DQ177" s="291"/>
      <c r="DR177" s="291"/>
      <c r="DS177" s="291"/>
      <c r="DT177" s="291"/>
    </row>
    <row r="178" spans="1:124" ht="13.2" customHeight="1">
      <c r="A178" s="562"/>
      <c r="B178" s="318" t="s">
        <v>1</v>
      </c>
      <c r="C178" s="561" t="s">
        <v>363</v>
      </c>
      <c r="D178" s="291"/>
      <c r="E178" s="292"/>
      <c r="F178" s="333"/>
      <c r="G178" s="333"/>
      <c r="H178" s="334"/>
      <c r="I178" s="264"/>
      <c r="J178" s="264"/>
      <c r="K178" s="457"/>
      <c r="L178" s="292"/>
      <c r="M178" s="322"/>
      <c r="N178" s="322"/>
      <c r="O178" s="169"/>
      <c r="P178" s="322"/>
      <c r="Q178" s="322"/>
      <c r="R178" s="361"/>
      <c r="S178" s="291"/>
      <c r="T178" s="291"/>
      <c r="U178" s="291"/>
      <c r="V178" s="291"/>
      <c r="W178" s="291"/>
      <c r="X178" s="291"/>
      <c r="Y178" s="291"/>
      <c r="Z178" s="291"/>
      <c r="AA178" s="291"/>
      <c r="AB178" s="291"/>
      <c r="AC178" s="291"/>
      <c r="AD178" s="291"/>
      <c r="AE178" s="291"/>
      <c r="AF178" s="291"/>
      <c r="AG178" s="291"/>
      <c r="AH178" s="291"/>
      <c r="AI178" s="291"/>
      <c r="AJ178" s="291"/>
      <c r="AK178" s="291"/>
      <c r="AL178" s="291"/>
      <c r="AM178" s="291"/>
      <c r="AN178" s="291"/>
      <c r="AO178" s="291"/>
      <c r="AP178" s="291"/>
      <c r="AQ178" s="291"/>
      <c r="AR178" s="291"/>
      <c r="AS178" s="291"/>
      <c r="AT178" s="291"/>
      <c r="AU178" s="291"/>
      <c r="AV178" s="291"/>
      <c r="AW178" s="291"/>
      <c r="AX178" s="291"/>
      <c r="AY178" s="291"/>
      <c r="AZ178" s="291"/>
      <c r="BA178" s="291"/>
      <c r="BB178" s="291"/>
      <c r="BC178" s="291"/>
      <c r="BD178" s="291"/>
      <c r="BE178" s="291"/>
      <c r="BF178" s="291"/>
      <c r="BG178" s="291"/>
      <c r="BH178" s="291"/>
      <c r="BI178" s="291"/>
      <c r="BJ178" s="291"/>
      <c r="BK178" s="291"/>
      <c r="BL178" s="291"/>
      <c r="BM178" s="291"/>
      <c r="BN178" s="291"/>
      <c r="BO178" s="291"/>
      <c r="BP178" s="291"/>
      <c r="BQ178" s="291"/>
      <c r="BR178" s="291"/>
      <c r="BS178" s="291"/>
      <c r="BT178" s="291"/>
      <c r="BU178" s="291"/>
      <c r="BV178" s="291"/>
      <c r="BW178" s="291"/>
      <c r="BX178" s="291"/>
      <c r="BY178" s="291"/>
      <c r="BZ178" s="291"/>
      <c r="CA178" s="291"/>
      <c r="CB178" s="291"/>
      <c r="CC178" s="291"/>
      <c r="CD178" s="291"/>
      <c r="CE178" s="291"/>
      <c r="CF178" s="291"/>
      <c r="CG178" s="291"/>
      <c r="CH178" s="291"/>
      <c r="CI178" s="291"/>
      <c r="CJ178" s="291"/>
      <c r="CK178" s="291"/>
      <c r="CL178" s="291"/>
      <c r="CM178" s="291"/>
      <c r="CN178" s="291"/>
      <c r="CO178" s="291"/>
      <c r="CP178" s="291"/>
      <c r="CQ178" s="291"/>
      <c r="CR178" s="291"/>
      <c r="CS178" s="291"/>
      <c r="CT178" s="291"/>
      <c r="CU178" s="291"/>
      <c r="CV178" s="291"/>
      <c r="CW178" s="291"/>
      <c r="CX178" s="291"/>
      <c r="CY178" s="291"/>
      <c r="CZ178" s="291"/>
      <c r="DA178" s="291"/>
      <c r="DB178" s="291"/>
      <c r="DC178" s="291"/>
      <c r="DD178" s="291"/>
      <c r="DE178" s="291"/>
      <c r="DF178" s="291"/>
      <c r="DG178" s="291"/>
      <c r="DH178" s="291"/>
      <c r="DI178" s="291"/>
      <c r="DJ178" s="291"/>
      <c r="DK178" s="291"/>
      <c r="DL178" s="291"/>
      <c r="DM178" s="291"/>
      <c r="DN178" s="291"/>
      <c r="DO178" s="291"/>
      <c r="DP178" s="291"/>
      <c r="DQ178" s="291"/>
      <c r="DR178" s="291"/>
      <c r="DS178" s="291"/>
      <c r="DT178" s="291"/>
    </row>
    <row r="179" spans="1:124" ht="13.2" customHeight="1">
      <c r="A179" s="562"/>
      <c r="B179" s="318" t="s">
        <v>1</v>
      </c>
      <c r="C179" s="561" t="s">
        <v>208</v>
      </c>
      <c r="D179" s="291"/>
      <c r="E179" s="292"/>
      <c r="F179" s="563"/>
      <c r="G179" s="333"/>
      <c r="H179" s="334"/>
      <c r="I179" s="264"/>
      <c r="J179" s="264"/>
      <c r="K179" s="457"/>
      <c r="L179" s="292"/>
      <c r="M179" s="322"/>
      <c r="N179" s="322"/>
      <c r="O179" s="169"/>
      <c r="P179" s="322"/>
      <c r="Q179" s="322"/>
      <c r="R179" s="361"/>
      <c r="S179" s="291"/>
      <c r="T179" s="291"/>
      <c r="U179" s="291"/>
      <c r="V179" s="291"/>
      <c r="W179" s="291"/>
      <c r="X179" s="291"/>
      <c r="Y179" s="291"/>
      <c r="Z179" s="291"/>
      <c r="AA179" s="291"/>
      <c r="AB179" s="291"/>
      <c r="AC179" s="291"/>
      <c r="AD179" s="291"/>
      <c r="AE179" s="291"/>
      <c r="AF179" s="291"/>
      <c r="AG179" s="291"/>
      <c r="AH179" s="291"/>
      <c r="AI179" s="291"/>
      <c r="AJ179" s="291"/>
      <c r="AK179" s="291"/>
      <c r="AL179" s="291"/>
      <c r="AM179" s="291"/>
      <c r="AN179" s="291"/>
      <c r="AO179" s="291"/>
      <c r="AP179" s="291"/>
      <c r="AQ179" s="291"/>
      <c r="AR179" s="291"/>
      <c r="AS179" s="291"/>
      <c r="AT179" s="291"/>
      <c r="AU179" s="291"/>
      <c r="AV179" s="291"/>
      <c r="AW179" s="291"/>
      <c r="AX179" s="291"/>
      <c r="AY179" s="291"/>
      <c r="AZ179" s="291"/>
      <c r="BA179" s="291"/>
      <c r="BB179" s="291"/>
      <c r="BC179" s="291"/>
      <c r="BD179" s="291"/>
      <c r="BE179" s="291"/>
      <c r="BF179" s="291"/>
      <c r="BG179" s="291"/>
      <c r="BH179" s="291"/>
      <c r="BI179" s="291"/>
      <c r="BJ179" s="291"/>
      <c r="BK179" s="291"/>
      <c r="BL179" s="291"/>
      <c r="BM179" s="291"/>
      <c r="BN179" s="291"/>
      <c r="BO179" s="291"/>
      <c r="BP179" s="291"/>
      <c r="BQ179" s="291"/>
      <c r="BR179" s="291"/>
      <c r="BS179" s="291"/>
      <c r="BT179" s="291"/>
      <c r="BU179" s="291"/>
      <c r="BV179" s="291"/>
      <c r="BW179" s="291"/>
      <c r="BX179" s="291"/>
      <c r="BY179" s="291"/>
      <c r="BZ179" s="291"/>
      <c r="CA179" s="291"/>
      <c r="CB179" s="291"/>
      <c r="CC179" s="291"/>
      <c r="CD179" s="291"/>
      <c r="CE179" s="291"/>
      <c r="CF179" s="291"/>
      <c r="CG179" s="291"/>
      <c r="CH179" s="291"/>
      <c r="CI179" s="291"/>
      <c r="CJ179" s="291"/>
      <c r="CK179" s="291"/>
      <c r="CL179" s="291"/>
      <c r="CM179" s="291"/>
      <c r="CN179" s="291"/>
      <c r="CO179" s="291"/>
      <c r="CP179" s="291"/>
      <c r="CQ179" s="291"/>
      <c r="CR179" s="291"/>
      <c r="CS179" s="291"/>
      <c r="CT179" s="291"/>
      <c r="CU179" s="291"/>
      <c r="CV179" s="291"/>
      <c r="CW179" s="291"/>
      <c r="CX179" s="291"/>
      <c r="CY179" s="291"/>
      <c r="CZ179" s="291"/>
      <c r="DA179" s="291"/>
      <c r="DB179" s="291"/>
      <c r="DC179" s="291"/>
      <c r="DD179" s="291"/>
      <c r="DE179" s="291"/>
      <c r="DF179" s="291"/>
      <c r="DG179" s="291"/>
      <c r="DH179" s="291"/>
      <c r="DI179" s="291"/>
      <c r="DJ179" s="291"/>
      <c r="DK179" s="291"/>
      <c r="DL179" s="291"/>
      <c r="DM179" s="291"/>
      <c r="DN179" s="291"/>
      <c r="DO179" s="291"/>
      <c r="DP179" s="291"/>
      <c r="DQ179" s="291"/>
      <c r="DR179" s="291"/>
      <c r="DS179" s="291"/>
      <c r="DT179" s="291"/>
    </row>
    <row r="180" spans="1:124" ht="13.2" customHeight="1">
      <c r="A180" s="562"/>
      <c r="B180" s="318" t="s">
        <v>1</v>
      </c>
      <c r="C180" s="561" t="s">
        <v>364</v>
      </c>
      <c r="E180" s="298"/>
      <c r="F180" s="563"/>
      <c r="G180" s="333"/>
      <c r="H180" s="334"/>
      <c r="I180" s="264"/>
      <c r="J180" s="264"/>
      <c r="K180" s="457"/>
      <c r="L180" s="292"/>
      <c r="M180" s="322"/>
      <c r="N180" s="322"/>
      <c r="O180" s="169"/>
      <c r="P180" s="322"/>
      <c r="Q180" s="322"/>
      <c r="R180" s="361"/>
    </row>
    <row r="181" spans="1:124" ht="13.2" customHeight="1">
      <c r="A181" s="562"/>
      <c r="B181" s="318" t="s">
        <v>1</v>
      </c>
      <c r="C181" s="561" t="s">
        <v>191</v>
      </c>
      <c r="E181" s="298"/>
      <c r="F181" s="563"/>
      <c r="G181" s="333"/>
      <c r="H181" s="334"/>
      <c r="I181" s="264"/>
      <c r="J181" s="264"/>
      <c r="K181" s="457"/>
      <c r="L181" s="292"/>
      <c r="M181" s="322"/>
      <c r="N181" s="322"/>
      <c r="O181" s="169"/>
      <c r="P181" s="322"/>
      <c r="Q181" s="322"/>
      <c r="R181" s="361"/>
    </row>
    <row r="182" spans="1:124" ht="13.2" customHeight="1">
      <c r="A182" s="562"/>
      <c r="B182" s="318" t="s">
        <v>1</v>
      </c>
      <c r="C182" s="561" t="s">
        <v>382</v>
      </c>
      <c r="E182" s="298"/>
      <c r="F182" s="563"/>
      <c r="G182" s="333"/>
      <c r="H182" s="334"/>
      <c r="I182" s="264"/>
      <c r="J182" s="264"/>
      <c r="K182" s="457"/>
      <c r="L182" s="292"/>
      <c r="M182" s="322"/>
      <c r="N182" s="322"/>
      <c r="O182" s="169"/>
      <c r="P182" s="322"/>
      <c r="Q182" s="322"/>
      <c r="R182" s="361"/>
    </row>
    <row r="183" spans="1:124" ht="13.2" customHeight="1">
      <c r="A183" s="562"/>
      <c r="B183" s="318" t="s">
        <v>1</v>
      </c>
      <c r="C183" s="561" t="s">
        <v>383</v>
      </c>
      <c r="E183" s="298"/>
      <c r="F183" s="563"/>
      <c r="G183" s="333"/>
      <c r="H183" s="334"/>
      <c r="I183" s="264"/>
      <c r="J183" s="264"/>
      <c r="K183" s="457"/>
      <c r="L183" s="292"/>
      <c r="M183" s="322"/>
      <c r="N183" s="322"/>
      <c r="O183" s="169"/>
      <c r="P183" s="322"/>
      <c r="Q183" s="322"/>
      <c r="R183" s="361"/>
    </row>
    <row r="184" spans="1:124" ht="13.2" customHeight="1">
      <c r="A184" s="562"/>
      <c r="B184" s="318" t="s">
        <v>1</v>
      </c>
      <c r="C184" s="561" t="s">
        <v>319</v>
      </c>
      <c r="D184" s="360" t="s">
        <v>318</v>
      </c>
      <c r="E184" s="298"/>
      <c r="F184" s="563"/>
      <c r="G184" s="333"/>
      <c r="H184" s="334"/>
      <c r="I184" s="264"/>
      <c r="J184" s="264"/>
      <c r="K184" s="457"/>
      <c r="L184" s="292"/>
      <c r="M184" s="322"/>
      <c r="N184" s="322"/>
      <c r="O184" s="169"/>
      <c r="P184" s="322"/>
      <c r="Q184" s="322"/>
      <c r="R184" s="361"/>
    </row>
    <row r="185" spans="1:124" ht="13.2" customHeight="1">
      <c r="A185" s="562"/>
      <c r="B185" s="318"/>
      <c r="C185" s="561"/>
      <c r="D185" s="360" t="s">
        <v>335</v>
      </c>
      <c r="E185" s="298"/>
      <c r="F185" s="563"/>
      <c r="G185" s="333"/>
      <c r="H185" s="334"/>
      <c r="I185" s="264"/>
      <c r="J185" s="264"/>
      <c r="K185" s="457"/>
      <c r="L185" s="292"/>
      <c r="M185" s="322"/>
      <c r="N185" s="322"/>
      <c r="O185" s="169"/>
      <c r="P185" s="322"/>
      <c r="Q185" s="322"/>
      <c r="R185" s="361"/>
    </row>
    <row r="186" spans="1:124" ht="13.2" customHeight="1">
      <c r="A186" s="562"/>
      <c r="B186" s="318"/>
      <c r="C186" s="561"/>
      <c r="D186" s="360" t="s">
        <v>320</v>
      </c>
      <c r="E186" s="298"/>
      <c r="F186" s="563"/>
      <c r="G186" s="333"/>
      <c r="H186" s="334"/>
      <c r="I186" s="264"/>
      <c r="J186" s="264"/>
      <c r="K186" s="457"/>
      <c r="L186" s="292"/>
      <c r="M186" s="322"/>
      <c r="N186" s="322"/>
      <c r="O186" s="169"/>
      <c r="P186" s="322"/>
      <c r="Q186" s="322"/>
      <c r="R186" s="361"/>
    </row>
    <row r="187" spans="1:124" ht="13.2" customHeight="1">
      <c r="A187" s="562">
        <f>+A175+1</f>
        <v>31</v>
      </c>
      <c r="B187" s="316" t="s">
        <v>206</v>
      </c>
      <c r="C187" s="561"/>
      <c r="D187" s="296"/>
      <c r="E187" s="430" t="s">
        <v>207</v>
      </c>
      <c r="F187" s="332">
        <v>0</v>
      </c>
      <c r="G187" s="332">
        <v>0</v>
      </c>
      <c r="H187" s="332">
        <v>1</v>
      </c>
      <c r="I187" s="293">
        <v>0</v>
      </c>
      <c r="J187" s="293">
        <v>0</v>
      </c>
      <c r="K187" s="457">
        <f>SUM(F187:J187)</f>
        <v>1</v>
      </c>
      <c r="L187" s="292" t="s">
        <v>17</v>
      </c>
      <c r="M187" s="322"/>
      <c r="N187" s="322"/>
      <c r="O187" s="169"/>
      <c r="P187" s="322">
        <f t="shared" si="8"/>
        <v>0</v>
      </c>
      <c r="Q187" s="322">
        <f t="shared" si="9"/>
        <v>0</v>
      </c>
      <c r="R187" s="361">
        <f>+K187*O187</f>
        <v>0</v>
      </c>
      <c r="S187" s="291"/>
      <c r="T187" s="291"/>
      <c r="U187" s="291"/>
      <c r="V187" s="291"/>
      <c r="W187" s="291"/>
      <c r="X187" s="291"/>
      <c r="Y187" s="291"/>
      <c r="Z187" s="291"/>
      <c r="AA187" s="291"/>
      <c r="AB187" s="291"/>
      <c r="AC187" s="291"/>
      <c r="AD187" s="291"/>
      <c r="AE187" s="291"/>
      <c r="AF187" s="291"/>
      <c r="AG187" s="291"/>
      <c r="AH187" s="291"/>
      <c r="AI187" s="291"/>
      <c r="AJ187" s="291"/>
      <c r="AK187" s="291"/>
      <c r="AL187" s="291"/>
      <c r="AM187" s="291"/>
      <c r="AN187" s="291"/>
      <c r="AO187" s="291"/>
      <c r="AP187" s="291"/>
      <c r="AQ187" s="291"/>
      <c r="AR187" s="291"/>
      <c r="AS187" s="291"/>
      <c r="AT187" s="291"/>
      <c r="AU187" s="291"/>
      <c r="AV187" s="291"/>
      <c r="AW187" s="291"/>
      <c r="AX187" s="291"/>
      <c r="AY187" s="291"/>
      <c r="AZ187" s="291"/>
      <c r="BA187" s="291"/>
      <c r="BB187" s="291"/>
      <c r="BC187" s="291"/>
      <c r="BD187" s="291"/>
      <c r="BE187" s="291"/>
      <c r="BF187" s="291"/>
      <c r="BG187" s="291"/>
      <c r="BH187" s="291"/>
      <c r="BI187" s="291"/>
      <c r="BJ187" s="291"/>
      <c r="BK187" s="291"/>
      <c r="BL187" s="291"/>
      <c r="BM187" s="291"/>
      <c r="BN187" s="291"/>
      <c r="BO187" s="291"/>
      <c r="BP187" s="291"/>
      <c r="BQ187" s="291"/>
      <c r="BR187" s="291"/>
      <c r="BS187" s="291"/>
      <c r="BT187" s="291"/>
      <c r="BU187" s="291"/>
      <c r="BV187" s="291"/>
      <c r="BW187" s="291"/>
      <c r="BX187" s="291"/>
      <c r="BY187" s="291"/>
      <c r="BZ187" s="291"/>
      <c r="CA187" s="291"/>
      <c r="CB187" s="291"/>
      <c r="CC187" s="291"/>
      <c r="CD187" s="291"/>
      <c r="CE187" s="291"/>
      <c r="CF187" s="291"/>
      <c r="CG187" s="291"/>
      <c r="CH187" s="291"/>
      <c r="CI187" s="291"/>
      <c r="CJ187" s="291"/>
      <c r="CK187" s="291"/>
      <c r="CL187" s="291"/>
      <c r="CM187" s="291"/>
      <c r="CN187" s="291"/>
      <c r="CO187" s="291"/>
      <c r="CP187" s="291"/>
      <c r="CQ187" s="291"/>
      <c r="CR187" s="291"/>
      <c r="CS187" s="291"/>
      <c r="CT187" s="291"/>
      <c r="CU187" s="291"/>
      <c r="CV187" s="291"/>
      <c r="CW187" s="291"/>
      <c r="CX187" s="291"/>
      <c r="CY187" s="291"/>
      <c r="CZ187" s="291"/>
      <c r="DA187" s="291"/>
      <c r="DB187" s="291"/>
      <c r="DC187" s="291"/>
      <c r="DD187" s="291"/>
      <c r="DE187" s="291"/>
      <c r="DF187" s="291"/>
      <c r="DG187" s="291"/>
      <c r="DH187" s="291"/>
      <c r="DI187" s="291"/>
      <c r="DJ187" s="291"/>
      <c r="DK187" s="291"/>
      <c r="DL187" s="291"/>
      <c r="DM187" s="291"/>
      <c r="DN187" s="291"/>
      <c r="DO187" s="291"/>
      <c r="DP187" s="291"/>
      <c r="DQ187" s="291"/>
      <c r="DR187" s="291"/>
      <c r="DS187" s="291"/>
      <c r="DT187" s="291"/>
    </row>
    <row r="188" spans="1:124" ht="13.2" customHeight="1">
      <c r="A188" s="562"/>
      <c r="B188" s="318" t="s">
        <v>1</v>
      </c>
      <c r="C188" s="561" t="s">
        <v>536</v>
      </c>
      <c r="D188" s="296"/>
      <c r="E188" s="292"/>
      <c r="F188" s="333"/>
      <c r="G188" s="333"/>
      <c r="H188" s="334"/>
      <c r="I188" s="264"/>
      <c r="J188" s="264"/>
      <c r="K188" s="457"/>
      <c r="L188" s="292"/>
      <c r="M188" s="322"/>
      <c r="N188" s="322"/>
      <c r="O188" s="169"/>
      <c r="P188" s="322"/>
      <c r="Q188" s="322"/>
      <c r="R188" s="361"/>
      <c r="S188" s="291"/>
      <c r="T188" s="291"/>
      <c r="U188" s="291"/>
      <c r="V188" s="291"/>
      <c r="W188" s="291"/>
      <c r="X188" s="291"/>
      <c r="Y188" s="291"/>
      <c r="Z188" s="291"/>
      <c r="AA188" s="291"/>
      <c r="AB188" s="291"/>
      <c r="AC188" s="291"/>
      <c r="AD188" s="291"/>
      <c r="AE188" s="291"/>
      <c r="AF188" s="291"/>
      <c r="AG188" s="291"/>
      <c r="AH188" s="291"/>
      <c r="AI188" s="291"/>
      <c r="AJ188" s="291"/>
      <c r="AK188" s="291"/>
      <c r="AL188" s="291"/>
      <c r="AM188" s="291"/>
      <c r="AN188" s="291"/>
      <c r="AO188" s="291"/>
      <c r="AP188" s="291"/>
      <c r="AQ188" s="291"/>
      <c r="AR188" s="291"/>
      <c r="AS188" s="291"/>
      <c r="AT188" s="291"/>
      <c r="AU188" s="291"/>
      <c r="AV188" s="291"/>
      <c r="AW188" s="291"/>
      <c r="AX188" s="291"/>
      <c r="AY188" s="291"/>
      <c r="AZ188" s="291"/>
      <c r="BA188" s="291"/>
      <c r="BB188" s="291"/>
      <c r="BC188" s="291"/>
      <c r="BD188" s="291"/>
      <c r="BE188" s="291"/>
      <c r="BF188" s="291"/>
      <c r="BG188" s="291"/>
      <c r="BH188" s="291"/>
      <c r="BI188" s="291"/>
      <c r="BJ188" s="291"/>
      <c r="BK188" s="291"/>
      <c r="BL188" s="291"/>
      <c r="BM188" s="291"/>
      <c r="BN188" s="291"/>
      <c r="BO188" s="291"/>
      <c r="BP188" s="291"/>
      <c r="BQ188" s="291"/>
      <c r="BR188" s="291"/>
      <c r="BS188" s="291"/>
      <c r="BT188" s="291"/>
      <c r="BU188" s="291"/>
      <c r="BV188" s="291"/>
      <c r="BW188" s="291"/>
      <c r="BX188" s="291"/>
      <c r="BY188" s="291"/>
      <c r="BZ188" s="291"/>
      <c r="CA188" s="291"/>
      <c r="CB188" s="291"/>
      <c r="CC188" s="291"/>
      <c r="CD188" s="291"/>
      <c r="CE188" s="291"/>
      <c r="CF188" s="291"/>
      <c r="CG188" s="291"/>
      <c r="CH188" s="291"/>
      <c r="CI188" s="291"/>
      <c r="CJ188" s="291"/>
      <c r="CK188" s="291"/>
      <c r="CL188" s="291"/>
      <c r="CM188" s="291"/>
      <c r="CN188" s="291"/>
      <c r="CO188" s="291"/>
      <c r="CP188" s="291"/>
      <c r="CQ188" s="291"/>
      <c r="CR188" s="291"/>
      <c r="CS188" s="291"/>
      <c r="CT188" s="291"/>
      <c r="CU188" s="291"/>
      <c r="CV188" s="291"/>
      <c r="CW188" s="291"/>
      <c r="CX188" s="291"/>
      <c r="CY188" s="291"/>
      <c r="CZ188" s="291"/>
      <c r="DA188" s="291"/>
      <c r="DB188" s="291"/>
      <c r="DC188" s="291"/>
      <c r="DD188" s="291"/>
      <c r="DE188" s="291"/>
      <c r="DF188" s="291"/>
      <c r="DG188" s="291"/>
      <c r="DH188" s="291"/>
      <c r="DI188" s="291"/>
      <c r="DJ188" s="291"/>
      <c r="DK188" s="291"/>
      <c r="DL188" s="291"/>
      <c r="DM188" s="291"/>
      <c r="DN188" s="291"/>
      <c r="DO188" s="291"/>
      <c r="DP188" s="291"/>
      <c r="DQ188" s="291"/>
      <c r="DR188" s="291"/>
      <c r="DS188" s="291"/>
      <c r="DT188" s="291"/>
    </row>
    <row r="189" spans="1:124" ht="13.2" customHeight="1">
      <c r="A189" s="562"/>
      <c r="B189" s="318" t="s">
        <v>1</v>
      </c>
      <c r="C189" s="561" t="s">
        <v>548</v>
      </c>
      <c r="D189" s="296"/>
      <c r="E189" s="292"/>
      <c r="F189" s="333"/>
      <c r="G189" s="333"/>
      <c r="H189" s="334"/>
      <c r="I189" s="264"/>
      <c r="J189" s="264"/>
      <c r="K189" s="457"/>
      <c r="L189" s="292"/>
      <c r="M189" s="322"/>
      <c r="N189" s="322"/>
      <c r="O189" s="169"/>
      <c r="P189" s="322"/>
      <c r="Q189" s="322"/>
      <c r="R189" s="361"/>
      <c r="S189" s="291"/>
      <c r="T189" s="291"/>
      <c r="U189" s="291"/>
      <c r="V189" s="291"/>
      <c r="W189" s="291"/>
      <c r="X189" s="291"/>
      <c r="Y189" s="291"/>
      <c r="Z189" s="291"/>
      <c r="AA189" s="291"/>
      <c r="AB189" s="291"/>
      <c r="AC189" s="291"/>
      <c r="AD189" s="291"/>
      <c r="AE189" s="291"/>
      <c r="AF189" s="291"/>
      <c r="AG189" s="291"/>
      <c r="AH189" s="291"/>
      <c r="AI189" s="291"/>
      <c r="AJ189" s="291"/>
      <c r="AK189" s="291"/>
      <c r="AL189" s="291"/>
      <c r="AM189" s="291"/>
      <c r="AN189" s="291"/>
      <c r="AO189" s="291"/>
      <c r="AP189" s="291"/>
      <c r="AQ189" s="291"/>
      <c r="AR189" s="291"/>
      <c r="AS189" s="291"/>
      <c r="AT189" s="291"/>
      <c r="AU189" s="291"/>
      <c r="AV189" s="291"/>
      <c r="AW189" s="291"/>
      <c r="AX189" s="291"/>
      <c r="AY189" s="291"/>
      <c r="AZ189" s="291"/>
      <c r="BA189" s="291"/>
      <c r="BB189" s="291"/>
      <c r="BC189" s="291"/>
      <c r="BD189" s="291"/>
      <c r="BE189" s="291"/>
      <c r="BF189" s="291"/>
      <c r="BG189" s="291"/>
      <c r="BH189" s="291"/>
      <c r="BI189" s="291"/>
      <c r="BJ189" s="291"/>
      <c r="BK189" s="291"/>
      <c r="BL189" s="291"/>
      <c r="BM189" s="291"/>
      <c r="BN189" s="291"/>
      <c r="BO189" s="291"/>
      <c r="BP189" s="291"/>
      <c r="BQ189" s="291"/>
      <c r="BR189" s="291"/>
      <c r="BS189" s="291"/>
      <c r="BT189" s="291"/>
      <c r="BU189" s="291"/>
      <c r="BV189" s="291"/>
      <c r="BW189" s="291"/>
      <c r="BX189" s="291"/>
      <c r="BY189" s="291"/>
      <c r="BZ189" s="291"/>
      <c r="CA189" s="291"/>
      <c r="CB189" s="291"/>
      <c r="CC189" s="291"/>
      <c r="CD189" s="291"/>
      <c r="CE189" s="291"/>
      <c r="CF189" s="291"/>
      <c r="CG189" s="291"/>
      <c r="CH189" s="291"/>
      <c r="CI189" s="291"/>
      <c r="CJ189" s="291"/>
      <c r="CK189" s="291"/>
      <c r="CL189" s="291"/>
      <c r="CM189" s="291"/>
      <c r="CN189" s="291"/>
      <c r="CO189" s="291"/>
      <c r="CP189" s="291"/>
      <c r="CQ189" s="291"/>
      <c r="CR189" s="291"/>
      <c r="CS189" s="291"/>
      <c r="CT189" s="291"/>
      <c r="CU189" s="291"/>
      <c r="CV189" s="291"/>
      <c r="CW189" s="291"/>
      <c r="CX189" s="291"/>
      <c r="CY189" s="291"/>
      <c r="CZ189" s="291"/>
      <c r="DA189" s="291"/>
      <c r="DB189" s="291"/>
      <c r="DC189" s="291"/>
      <c r="DD189" s="291"/>
      <c r="DE189" s="291"/>
      <c r="DF189" s="291"/>
      <c r="DG189" s="291"/>
      <c r="DH189" s="291"/>
      <c r="DI189" s="291"/>
      <c r="DJ189" s="291"/>
      <c r="DK189" s="291"/>
      <c r="DL189" s="291"/>
      <c r="DM189" s="291"/>
      <c r="DN189" s="291"/>
      <c r="DO189" s="291"/>
      <c r="DP189" s="291"/>
      <c r="DQ189" s="291"/>
      <c r="DR189" s="291"/>
      <c r="DS189" s="291"/>
      <c r="DT189" s="291"/>
    </row>
    <row r="190" spans="1:124" ht="13.2" customHeight="1">
      <c r="A190" s="562"/>
      <c r="B190" s="318" t="s">
        <v>1</v>
      </c>
      <c r="C190" s="561" t="s">
        <v>363</v>
      </c>
      <c r="D190" s="291"/>
      <c r="E190" s="292"/>
      <c r="F190" s="333"/>
      <c r="G190" s="333"/>
      <c r="H190" s="334"/>
      <c r="I190" s="264"/>
      <c r="J190" s="264"/>
      <c r="K190" s="457"/>
      <c r="L190" s="292"/>
      <c r="M190" s="322"/>
      <c r="N190" s="322"/>
      <c r="O190" s="169"/>
      <c r="P190" s="322"/>
      <c r="Q190" s="322"/>
      <c r="R190" s="361"/>
      <c r="S190" s="291"/>
      <c r="T190" s="291"/>
      <c r="U190" s="291"/>
      <c r="V190" s="291"/>
      <c r="W190" s="291"/>
      <c r="X190" s="291"/>
      <c r="Y190" s="291"/>
      <c r="Z190" s="291"/>
      <c r="AA190" s="291"/>
      <c r="AB190" s="291"/>
      <c r="AC190" s="291"/>
      <c r="AD190" s="291"/>
      <c r="AE190" s="291"/>
      <c r="AF190" s="291"/>
      <c r="AG190" s="291"/>
      <c r="AH190" s="291"/>
      <c r="AI190" s="291"/>
      <c r="AJ190" s="291"/>
      <c r="AK190" s="291"/>
      <c r="AL190" s="291"/>
      <c r="AM190" s="291"/>
      <c r="AN190" s="291"/>
      <c r="AO190" s="291"/>
      <c r="AP190" s="291"/>
      <c r="AQ190" s="291"/>
      <c r="AR190" s="291"/>
      <c r="AS190" s="291"/>
      <c r="AT190" s="291"/>
      <c r="AU190" s="291"/>
      <c r="AV190" s="291"/>
      <c r="AW190" s="291"/>
      <c r="AX190" s="291"/>
      <c r="AY190" s="291"/>
      <c r="AZ190" s="291"/>
      <c r="BA190" s="291"/>
      <c r="BB190" s="291"/>
      <c r="BC190" s="291"/>
      <c r="BD190" s="291"/>
      <c r="BE190" s="291"/>
      <c r="BF190" s="291"/>
      <c r="BG190" s="291"/>
      <c r="BH190" s="291"/>
      <c r="BI190" s="291"/>
      <c r="BJ190" s="291"/>
      <c r="BK190" s="291"/>
      <c r="BL190" s="291"/>
      <c r="BM190" s="291"/>
      <c r="BN190" s="291"/>
      <c r="BO190" s="291"/>
      <c r="BP190" s="291"/>
      <c r="BQ190" s="291"/>
      <c r="BR190" s="291"/>
      <c r="BS190" s="291"/>
      <c r="BT190" s="291"/>
      <c r="BU190" s="291"/>
      <c r="BV190" s="291"/>
      <c r="BW190" s="291"/>
      <c r="BX190" s="291"/>
      <c r="BY190" s="291"/>
      <c r="BZ190" s="291"/>
      <c r="CA190" s="291"/>
      <c r="CB190" s="291"/>
      <c r="CC190" s="291"/>
      <c r="CD190" s="291"/>
      <c r="CE190" s="291"/>
      <c r="CF190" s="291"/>
      <c r="CG190" s="291"/>
      <c r="CH190" s="291"/>
      <c r="CI190" s="291"/>
      <c r="CJ190" s="291"/>
      <c r="CK190" s="291"/>
      <c r="CL190" s="291"/>
      <c r="CM190" s="291"/>
      <c r="CN190" s="291"/>
      <c r="CO190" s="291"/>
      <c r="CP190" s="291"/>
      <c r="CQ190" s="291"/>
      <c r="CR190" s="291"/>
      <c r="CS190" s="291"/>
      <c r="CT190" s="291"/>
      <c r="CU190" s="291"/>
      <c r="CV190" s="291"/>
      <c r="CW190" s="291"/>
      <c r="CX190" s="291"/>
      <c r="CY190" s="291"/>
      <c r="CZ190" s="291"/>
      <c r="DA190" s="291"/>
      <c r="DB190" s="291"/>
      <c r="DC190" s="291"/>
      <c r="DD190" s="291"/>
      <c r="DE190" s="291"/>
      <c r="DF190" s="291"/>
      <c r="DG190" s="291"/>
      <c r="DH190" s="291"/>
      <c r="DI190" s="291"/>
      <c r="DJ190" s="291"/>
      <c r="DK190" s="291"/>
      <c r="DL190" s="291"/>
      <c r="DM190" s="291"/>
      <c r="DN190" s="291"/>
      <c r="DO190" s="291"/>
      <c r="DP190" s="291"/>
      <c r="DQ190" s="291"/>
      <c r="DR190" s="291"/>
      <c r="DS190" s="291"/>
      <c r="DT190" s="291"/>
    </row>
    <row r="191" spans="1:124" ht="13.2" customHeight="1">
      <c r="A191" s="562"/>
      <c r="B191" s="318" t="s">
        <v>1</v>
      </c>
      <c r="C191" s="561" t="s">
        <v>208</v>
      </c>
      <c r="E191" s="298"/>
      <c r="F191" s="333"/>
      <c r="G191" s="333"/>
      <c r="H191" s="334"/>
      <c r="I191" s="264"/>
      <c r="J191" s="264"/>
      <c r="K191" s="457"/>
      <c r="L191" s="292"/>
      <c r="M191" s="322"/>
      <c r="N191" s="322"/>
      <c r="O191" s="169"/>
      <c r="P191" s="322"/>
      <c r="Q191" s="322"/>
      <c r="R191" s="361"/>
    </row>
    <row r="192" spans="1:124" ht="13.2" customHeight="1">
      <c r="A192" s="562"/>
      <c r="B192" s="318" t="s">
        <v>1</v>
      </c>
      <c r="C192" s="561" t="s">
        <v>364</v>
      </c>
      <c r="E192" s="298"/>
      <c r="F192" s="563"/>
      <c r="G192" s="333"/>
      <c r="H192" s="334"/>
      <c r="I192" s="264"/>
      <c r="J192" s="264"/>
      <c r="K192" s="457"/>
      <c r="L192" s="292"/>
      <c r="M192" s="322"/>
      <c r="N192" s="322"/>
      <c r="O192" s="169"/>
      <c r="P192" s="322"/>
      <c r="Q192" s="322"/>
      <c r="R192" s="361"/>
    </row>
    <row r="193" spans="1:124" ht="13.2" customHeight="1">
      <c r="A193" s="562"/>
      <c r="B193" s="318" t="s">
        <v>1</v>
      </c>
      <c r="C193" s="561" t="s">
        <v>191</v>
      </c>
      <c r="E193" s="298"/>
      <c r="F193" s="563"/>
      <c r="G193" s="333"/>
      <c r="H193" s="334"/>
      <c r="I193" s="264"/>
      <c r="J193" s="264"/>
      <c r="K193" s="457"/>
      <c r="L193" s="292"/>
      <c r="M193" s="322"/>
      <c r="N193" s="322"/>
      <c r="O193" s="169"/>
      <c r="P193" s="322"/>
      <c r="Q193" s="322"/>
      <c r="R193" s="361"/>
    </row>
    <row r="194" spans="1:124" ht="13.2" customHeight="1">
      <c r="A194" s="562"/>
      <c r="B194" s="318" t="s">
        <v>1</v>
      </c>
      <c r="C194" s="561" t="s">
        <v>382</v>
      </c>
      <c r="E194" s="298"/>
      <c r="F194" s="563"/>
      <c r="G194" s="333"/>
      <c r="H194" s="334"/>
      <c r="I194" s="264"/>
      <c r="J194" s="264"/>
      <c r="K194" s="457"/>
      <c r="L194" s="292"/>
      <c r="M194" s="322"/>
      <c r="N194" s="322"/>
      <c r="O194" s="169"/>
      <c r="P194" s="322"/>
      <c r="Q194" s="322"/>
      <c r="R194" s="361"/>
    </row>
    <row r="195" spans="1:124" ht="13.2" customHeight="1">
      <c r="A195" s="562"/>
      <c r="B195" s="318" t="s">
        <v>1</v>
      </c>
      <c r="C195" s="561" t="s">
        <v>383</v>
      </c>
      <c r="E195" s="298"/>
      <c r="F195" s="563"/>
      <c r="G195" s="333"/>
      <c r="H195" s="334"/>
      <c r="I195" s="264"/>
      <c r="J195" s="264"/>
      <c r="K195" s="457"/>
      <c r="L195" s="292"/>
      <c r="M195" s="322"/>
      <c r="N195" s="322"/>
      <c r="O195" s="169"/>
      <c r="P195" s="322"/>
      <c r="Q195" s="322"/>
      <c r="R195" s="361"/>
    </row>
    <row r="196" spans="1:124" ht="13.2" customHeight="1">
      <c r="A196" s="562"/>
      <c r="B196" s="318" t="s">
        <v>1</v>
      </c>
      <c r="C196" s="561" t="s">
        <v>319</v>
      </c>
      <c r="D196" s="360" t="s">
        <v>318</v>
      </c>
      <c r="E196" s="298"/>
      <c r="F196" s="563"/>
      <c r="G196" s="333"/>
      <c r="H196" s="334"/>
      <c r="I196" s="264"/>
      <c r="J196" s="264"/>
      <c r="K196" s="457"/>
      <c r="L196" s="292"/>
      <c r="M196" s="322"/>
      <c r="N196" s="322"/>
      <c r="O196" s="169"/>
      <c r="P196" s="322"/>
      <c r="Q196" s="322"/>
      <c r="R196" s="361"/>
    </row>
    <row r="197" spans="1:124" ht="13.2" customHeight="1">
      <c r="A197" s="562"/>
      <c r="B197" s="318"/>
      <c r="C197" s="561"/>
      <c r="D197" s="360" t="s">
        <v>335</v>
      </c>
      <c r="E197" s="298"/>
      <c r="F197" s="563"/>
      <c r="G197" s="333"/>
      <c r="H197" s="334"/>
      <c r="I197" s="264"/>
      <c r="J197" s="264"/>
      <c r="K197" s="457"/>
      <c r="L197" s="292"/>
      <c r="M197" s="322"/>
      <c r="N197" s="322"/>
      <c r="O197" s="169"/>
      <c r="P197" s="322"/>
      <c r="Q197" s="322"/>
      <c r="R197" s="361"/>
    </row>
    <row r="198" spans="1:124" ht="13.2" customHeight="1">
      <c r="A198" s="562"/>
      <c r="B198" s="318"/>
      <c r="C198" s="561"/>
      <c r="D198" s="360" t="s">
        <v>320</v>
      </c>
      <c r="E198" s="298"/>
      <c r="F198" s="563"/>
      <c r="G198" s="333"/>
      <c r="H198" s="334"/>
      <c r="I198" s="264"/>
      <c r="J198" s="264"/>
      <c r="K198" s="457"/>
      <c r="L198" s="292"/>
      <c r="M198" s="322"/>
      <c r="N198" s="322"/>
      <c r="O198" s="169"/>
      <c r="P198" s="322"/>
      <c r="Q198" s="322"/>
      <c r="R198" s="361"/>
    </row>
    <row r="199" spans="1:124" ht="13.2" customHeight="1">
      <c r="A199" s="562">
        <f>+A187+1</f>
        <v>32</v>
      </c>
      <c r="B199" s="316" t="s">
        <v>546</v>
      </c>
      <c r="C199" s="561"/>
      <c r="D199" s="296"/>
      <c r="E199" s="430" t="s">
        <v>547</v>
      </c>
      <c r="F199" s="332">
        <v>0</v>
      </c>
      <c r="G199" s="332">
        <v>0</v>
      </c>
      <c r="H199" s="332">
        <v>0</v>
      </c>
      <c r="I199" s="293">
        <v>1</v>
      </c>
      <c r="J199" s="293">
        <v>0</v>
      </c>
      <c r="K199" s="457">
        <f>SUM(F199:J199)</f>
        <v>1</v>
      </c>
      <c r="L199" s="292" t="s">
        <v>17</v>
      </c>
      <c r="M199" s="322"/>
      <c r="N199" s="322"/>
      <c r="O199" s="169"/>
      <c r="P199" s="322">
        <f t="shared" ref="P199:P249" si="10">+M199*K199</f>
        <v>0</v>
      </c>
      <c r="Q199" s="322">
        <f t="shared" ref="Q199:Q249" si="11">+N199*K199</f>
        <v>0</v>
      </c>
      <c r="R199" s="361">
        <f>+K199*O199</f>
        <v>0</v>
      </c>
      <c r="S199" s="291"/>
      <c r="T199" s="291"/>
      <c r="U199" s="291"/>
      <c r="V199" s="291"/>
      <c r="W199" s="291"/>
      <c r="X199" s="291"/>
      <c r="Y199" s="291"/>
      <c r="Z199" s="291"/>
      <c r="AA199" s="291"/>
      <c r="AB199" s="291"/>
      <c r="AC199" s="291"/>
      <c r="AD199" s="291"/>
      <c r="AE199" s="291"/>
      <c r="AF199" s="291"/>
      <c r="AG199" s="291"/>
      <c r="AH199" s="291"/>
      <c r="AI199" s="291"/>
      <c r="AJ199" s="291"/>
      <c r="AK199" s="291"/>
      <c r="AL199" s="291"/>
      <c r="AM199" s="291"/>
      <c r="AN199" s="291"/>
      <c r="AO199" s="291"/>
      <c r="AP199" s="291"/>
      <c r="AQ199" s="291"/>
      <c r="AR199" s="291"/>
      <c r="AS199" s="291"/>
      <c r="AT199" s="291"/>
      <c r="AU199" s="291"/>
      <c r="AV199" s="291"/>
      <c r="AW199" s="291"/>
      <c r="AX199" s="291"/>
      <c r="AY199" s="291"/>
      <c r="AZ199" s="291"/>
      <c r="BA199" s="291"/>
      <c r="BB199" s="291"/>
      <c r="BC199" s="291"/>
      <c r="BD199" s="291"/>
      <c r="BE199" s="291"/>
      <c r="BF199" s="291"/>
      <c r="BG199" s="291"/>
      <c r="BH199" s="291"/>
      <c r="BI199" s="291"/>
      <c r="BJ199" s="291"/>
      <c r="BK199" s="291"/>
      <c r="BL199" s="291"/>
      <c r="BM199" s="291"/>
      <c r="BN199" s="291"/>
      <c r="BO199" s="291"/>
      <c r="BP199" s="291"/>
      <c r="BQ199" s="291"/>
      <c r="BR199" s="291"/>
      <c r="BS199" s="291"/>
      <c r="BT199" s="291"/>
      <c r="BU199" s="291"/>
      <c r="BV199" s="291"/>
      <c r="BW199" s="291"/>
      <c r="BX199" s="291"/>
      <c r="BY199" s="291"/>
      <c r="BZ199" s="291"/>
      <c r="CA199" s="291"/>
      <c r="CB199" s="291"/>
      <c r="CC199" s="291"/>
      <c r="CD199" s="291"/>
      <c r="CE199" s="291"/>
      <c r="CF199" s="291"/>
      <c r="CG199" s="291"/>
      <c r="CH199" s="291"/>
      <c r="CI199" s="291"/>
      <c r="CJ199" s="291"/>
      <c r="CK199" s="291"/>
      <c r="CL199" s="291"/>
      <c r="CM199" s="291"/>
      <c r="CN199" s="291"/>
      <c r="CO199" s="291"/>
      <c r="CP199" s="291"/>
      <c r="CQ199" s="291"/>
      <c r="CR199" s="291"/>
      <c r="CS199" s="291"/>
      <c r="CT199" s="291"/>
      <c r="CU199" s="291"/>
      <c r="CV199" s="291"/>
      <c r="CW199" s="291"/>
      <c r="CX199" s="291"/>
      <c r="CY199" s="291"/>
      <c r="CZ199" s="291"/>
      <c r="DA199" s="291"/>
      <c r="DB199" s="291"/>
      <c r="DC199" s="291"/>
      <c r="DD199" s="291"/>
      <c r="DE199" s="291"/>
      <c r="DF199" s="291"/>
      <c r="DG199" s="291"/>
      <c r="DH199" s="291"/>
      <c r="DI199" s="291"/>
      <c r="DJ199" s="291"/>
      <c r="DK199" s="291"/>
      <c r="DL199" s="291"/>
      <c r="DM199" s="291"/>
      <c r="DN199" s="291"/>
      <c r="DO199" s="291"/>
      <c r="DP199" s="291"/>
      <c r="DQ199" s="291"/>
      <c r="DR199" s="291"/>
      <c r="DS199" s="291"/>
      <c r="DT199" s="291"/>
    </row>
    <row r="200" spans="1:124" ht="13.2" customHeight="1">
      <c r="A200" s="562"/>
      <c r="B200" s="318" t="s">
        <v>1</v>
      </c>
      <c r="C200" s="561" t="s">
        <v>535</v>
      </c>
      <c r="D200" s="296"/>
      <c r="E200" s="292"/>
      <c r="F200" s="333"/>
      <c r="G200" s="333"/>
      <c r="H200" s="334"/>
      <c r="I200" s="264"/>
      <c r="J200" s="264"/>
      <c r="K200" s="457"/>
      <c r="L200" s="292"/>
      <c r="M200" s="322"/>
      <c r="N200" s="322"/>
      <c r="O200" s="169"/>
      <c r="P200" s="322"/>
      <c r="Q200" s="322"/>
      <c r="R200" s="361"/>
      <c r="S200" s="291"/>
      <c r="T200" s="291"/>
      <c r="U200" s="291"/>
      <c r="V200" s="291"/>
      <c r="W200" s="291"/>
      <c r="X200" s="291"/>
      <c r="Y200" s="291"/>
      <c r="Z200" s="291"/>
      <c r="AA200" s="291"/>
      <c r="AB200" s="291"/>
      <c r="AC200" s="291"/>
      <c r="AD200" s="291"/>
      <c r="AE200" s="291"/>
      <c r="AF200" s="291"/>
      <c r="AG200" s="291"/>
      <c r="AH200" s="291"/>
      <c r="AI200" s="291"/>
      <c r="AJ200" s="291"/>
      <c r="AK200" s="291"/>
      <c r="AL200" s="291"/>
      <c r="AM200" s="291"/>
      <c r="AN200" s="291"/>
      <c r="AO200" s="291"/>
      <c r="AP200" s="291"/>
      <c r="AQ200" s="291"/>
      <c r="AR200" s="291"/>
      <c r="AS200" s="291"/>
      <c r="AT200" s="291"/>
      <c r="AU200" s="291"/>
      <c r="AV200" s="291"/>
      <c r="AW200" s="291"/>
      <c r="AX200" s="291"/>
      <c r="AY200" s="291"/>
      <c r="AZ200" s="291"/>
      <c r="BA200" s="291"/>
      <c r="BB200" s="291"/>
      <c r="BC200" s="291"/>
      <c r="BD200" s="291"/>
      <c r="BE200" s="291"/>
      <c r="BF200" s="291"/>
      <c r="BG200" s="291"/>
      <c r="BH200" s="291"/>
      <c r="BI200" s="291"/>
      <c r="BJ200" s="291"/>
      <c r="BK200" s="291"/>
      <c r="BL200" s="291"/>
      <c r="BM200" s="291"/>
      <c r="BN200" s="291"/>
      <c r="BO200" s="291"/>
      <c r="BP200" s="291"/>
      <c r="BQ200" s="291"/>
      <c r="BR200" s="291"/>
      <c r="BS200" s="291"/>
      <c r="BT200" s="291"/>
      <c r="BU200" s="291"/>
      <c r="BV200" s="291"/>
      <c r="BW200" s="291"/>
      <c r="BX200" s="291"/>
      <c r="BY200" s="291"/>
      <c r="BZ200" s="291"/>
      <c r="CA200" s="291"/>
      <c r="CB200" s="291"/>
      <c r="CC200" s="291"/>
      <c r="CD200" s="291"/>
      <c r="CE200" s="291"/>
      <c r="CF200" s="291"/>
      <c r="CG200" s="291"/>
      <c r="CH200" s="291"/>
      <c r="CI200" s="291"/>
      <c r="CJ200" s="291"/>
      <c r="CK200" s="291"/>
      <c r="CL200" s="291"/>
      <c r="CM200" s="291"/>
      <c r="CN200" s="291"/>
      <c r="CO200" s="291"/>
      <c r="CP200" s="291"/>
      <c r="CQ200" s="291"/>
      <c r="CR200" s="291"/>
      <c r="CS200" s="291"/>
      <c r="CT200" s="291"/>
      <c r="CU200" s="291"/>
      <c r="CV200" s="291"/>
      <c r="CW200" s="291"/>
      <c r="CX200" s="291"/>
      <c r="CY200" s="291"/>
      <c r="CZ200" s="291"/>
      <c r="DA200" s="291"/>
      <c r="DB200" s="291"/>
      <c r="DC200" s="291"/>
      <c r="DD200" s="291"/>
      <c r="DE200" s="291"/>
      <c r="DF200" s="291"/>
      <c r="DG200" s="291"/>
      <c r="DH200" s="291"/>
      <c r="DI200" s="291"/>
      <c r="DJ200" s="291"/>
      <c r="DK200" s="291"/>
      <c r="DL200" s="291"/>
      <c r="DM200" s="291"/>
      <c r="DN200" s="291"/>
      <c r="DO200" s="291"/>
      <c r="DP200" s="291"/>
      <c r="DQ200" s="291"/>
      <c r="DR200" s="291"/>
      <c r="DS200" s="291"/>
      <c r="DT200" s="291"/>
    </row>
    <row r="201" spans="1:124" ht="13.2" customHeight="1">
      <c r="A201" s="562"/>
      <c r="B201" s="318" t="s">
        <v>1</v>
      </c>
      <c r="C201" s="561" t="s">
        <v>537</v>
      </c>
      <c r="D201" s="296"/>
      <c r="E201" s="292"/>
      <c r="F201" s="333"/>
      <c r="G201" s="333"/>
      <c r="H201" s="334"/>
      <c r="I201" s="264"/>
      <c r="J201" s="264"/>
      <c r="K201" s="457"/>
      <c r="L201" s="292"/>
      <c r="M201" s="322"/>
      <c r="N201" s="322"/>
      <c r="O201" s="169"/>
      <c r="P201" s="322"/>
      <c r="Q201" s="322"/>
      <c r="R201" s="361"/>
      <c r="S201" s="291"/>
      <c r="T201" s="291"/>
      <c r="U201" s="291"/>
      <c r="V201" s="291"/>
      <c r="W201" s="291"/>
      <c r="X201" s="291"/>
      <c r="Y201" s="291"/>
      <c r="Z201" s="291"/>
      <c r="AA201" s="291"/>
      <c r="AB201" s="291"/>
      <c r="AC201" s="291"/>
      <c r="AD201" s="291"/>
      <c r="AE201" s="291"/>
      <c r="AF201" s="291"/>
      <c r="AG201" s="291"/>
      <c r="AH201" s="291"/>
      <c r="AI201" s="291"/>
      <c r="AJ201" s="291"/>
      <c r="AK201" s="291"/>
      <c r="AL201" s="291"/>
      <c r="AM201" s="291"/>
      <c r="AN201" s="291"/>
      <c r="AO201" s="291"/>
      <c r="AP201" s="291"/>
      <c r="AQ201" s="291"/>
      <c r="AR201" s="291"/>
      <c r="AS201" s="291"/>
      <c r="AT201" s="291"/>
      <c r="AU201" s="291"/>
      <c r="AV201" s="291"/>
      <c r="AW201" s="291"/>
      <c r="AX201" s="291"/>
      <c r="AY201" s="291"/>
      <c r="AZ201" s="291"/>
      <c r="BA201" s="291"/>
      <c r="BB201" s="291"/>
      <c r="BC201" s="291"/>
      <c r="BD201" s="291"/>
      <c r="BE201" s="291"/>
      <c r="BF201" s="291"/>
      <c r="BG201" s="291"/>
      <c r="BH201" s="291"/>
      <c r="BI201" s="291"/>
      <c r="BJ201" s="291"/>
      <c r="BK201" s="291"/>
      <c r="BL201" s="291"/>
      <c r="BM201" s="291"/>
      <c r="BN201" s="291"/>
      <c r="BO201" s="291"/>
      <c r="BP201" s="291"/>
      <c r="BQ201" s="291"/>
      <c r="BR201" s="291"/>
      <c r="BS201" s="291"/>
      <c r="BT201" s="291"/>
      <c r="BU201" s="291"/>
      <c r="BV201" s="291"/>
      <c r="BW201" s="291"/>
      <c r="BX201" s="291"/>
      <c r="BY201" s="291"/>
      <c r="BZ201" s="291"/>
      <c r="CA201" s="291"/>
      <c r="CB201" s="291"/>
      <c r="CC201" s="291"/>
      <c r="CD201" s="291"/>
      <c r="CE201" s="291"/>
      <c r="CF201" s="291"/>
      <c r="CG201" s="291"/>
      <c r="CH201" s="291"/>
      <c r="CI201" s="291"/>
      <c r="CJ201" s="291"/>
      <c r="CK201" s="291"/>
      <c r="CL201" s="291"/>
      <c r="CM201" s="291"/>
      <c r="CN201" s="291"/>
      <c r="CO201" s="291"/>
      <c r="CP201" s="291"/>
      <c r="CQ201" s="291"/>
      <c r="CR201" s="291"/>
      <c r="CS201" s="291"/>
      <c r="CT201" s="291"/>
      <c r="CU201" s="291"/>
      <c r="CV201" s="291"/>
      <c r="CW201" s="291"/>
      <c r="CX201" s="291"/>
      <c r="CY201" s="291"/>
      <c r="CZ201" s="291"/>
      <c r="DA201" s="291"/>
      <c r="DB201" s="291"/>
      <c r="DC201" s="291"/>
      <c r="DD201" s="291"/>
      <c r="DE201" s="291"/>
      <c r="DF201" s="291"/>
      <c r="DG201" s="291"/>
      <c r="DH201" s="291"/>
      <c r="DI201" s="291"/>
      <c r="DJ201" s="291"/>
      <c r="DK201" s="291"/>
      <c r="DL201" s="291"/>
      <c r="DM201" s="291"/>
      <c r="DN201" s="291"/>
      <c r="DO201" s="291"/>
      <c r="DP201" s="291"/>
      <c r="DQ201" s="291"/>
      <c r="DR201" s="291"/>
      <c r="DS201" s="291"/>
      <c r="DT201" s="291"/>
    </row>
    <row r="202" spans="1:124" ht="13.2" customHeight="1">
      <c r="A202" s="562"/>
      <c r="B202" s="318" t="s">
        <v>1</v>
      </c>
      <c r="C202" s="561" t="s">
        <v>363</v>
      </c>
      <c r="D202" s="291"/>
      <c r="E202" s="292"/>
      <c r="F202" s="333"/>
      <c r="G202" s="333"/>
      <c r="H202" s="334"/>
      <c r="I202" s="264"/>
      <c r="J202" s="264"/>
      <c r="K202" s="457"/>
      <c r="L202" s="292"/>
      <c r="M202" s="322"/>
      <c r="N202" s="322"/>
      <c r="O202" s="169"/>
      <c r="P202" s="322"/>
      <c r="Q202" s="322"/>
      <c r="R202" s="361"/>
      <c r="S202" s="291"/>
      <c r="T202" s="291"/>
      <c r="U202" s="291"/>
      <c r="V202" s="291"/>
      <c r="W202" s="291"/>
      <c r="X202" s="291"/>
      <c r="Y202" s="291"/>
      <c r="Z202" s="291"/>
      <c r="AA202" s="291"/>
      <c r="AB202" s="291"/>
      <c r="AC202" s="291"/>
      <c r="AD202" s="291"/>
      <c r="AE202" s="291"/>
      <c r="AF202" s="291"/>
      <c r="AG202" s="291"/>
      <c r="AH202" s="291"/>
      <c r="AI202" s="291"/>
      <c r="AJ202" s="291"/>
      <c r="AK202" s="291"/>
      <c r="AL202" s="291"/>
      <c r="AM202" s="291"/>
      <c r="AN202" s="291"/>
      <c r="AO202" s="291"/>
      <c r="AP202" s="291"/>
      <c r="AQ202" s="291"/>
      <c r="AR202" s="291"/>
      <c r="AS202" s="291"/>
      <c r="AT202" s="291"/>
      <c r="AU202" s="291"/>
      <c r="AV202" s="291"/>
      <c r="AW202" s="291"/>
      <c r="AX202" s="291"/>
      <c r="AY202" s="291"/>
      <c r="AZ202" s="291"/>
      <c r="BA202" s="291"/>
      <c r="BB202" s="291"/>
      <c r="BC202" s="291"/>
      <c r="BD202" s="291"/>
      <c r="BE202" s="291"/>
      <c r="BF202" s="291"/>
      <c r="BG202" s="291"/>
      <c r="BH202" s="291"/>
      <c r="BI202" s="291"/>
      <c r="BJ202" s="291"/>
      <c r="BK202" s="291"/>
      <c r="BL202" s="291"/>
      <c r="BM202" s="291"/>
      <c r="BN202" s="291"/>
      <c r="BO202" s="291"/>
      <c r="BP202" s="291"/>
      <c r="BQ202" s="291"/>
      <c r="BR202" s="291"/>
      <c r="BS202" s="291"/>
      <c r="BT202" s="291"/>
      <c r="BU202" s="291"/>
      <c r="BV202" s="291"/>
      <c r="BW202" s="291"/>
      <c r="BX202" s="291"/>
      <c r="BY202" s="291"/>
      <c r="BZ202" s="291"/>
      <c r="CA202" s="291"/>
      <c r="CB202" s="291"/>
      <c r="CC202" s="291"/>
      <c r="CD202" s="291"/>
      <c r="CE202" s="291"/>
      <c r="CF202" s="291"/>
      <c r="CG202" s="291"/>
      <c r="CH202" s="291"/>
      <c r="CI202" s="291"/>
      <c r="CJ202" s="291"/>
      <c r="CK202" s="291"/>
      <c r="CL202" s="291"/>
      <c r="CM202" s="291"/>
      <c r="CN202" s="291"/>
      <c r="CO202" s="291"/>
      <c r="CP202" s="291"/>
      <c r="CQ202" s="291"/>
      <c r="CR202" s="291"/>
      <c r="CS202" s="291"/>
      <c r="CT202" s="291"/>
      <c r="CU202" s="291"/>
      <c r="CV202" s="291"/>
      <c r="CW202" s="291"/>
      <c r="CX202" s="291"/>
      <c r="CY202" s="291"/>
      <c r="CZ202" s="291"/>
      <c r="DA202" s="291"/>
      <c r="DB202" s="291"/>
      <c r="DC202" s="291"/>
      <c r="DD202" s="291"/>
      <c r="DE202" s="291"/>
      <c r="DF202" s="291"/>
      <c r="DG202" s="291"/>
      <c r="DH202" s="291"/>
      <c r="DI202" s="291"/>
      <c r="DJ202" s="291"/>
      <c r="DK202" s="291"/>
      <c r="DL202" s="291"/>
      <c r="DM202" s="291"/>
      <c r="DN202" s="291"/>
      <c r="DO202" s="291"/>
      <c r="DP202" s="291"/>
      <c r="DQ202" s="291"/>
      <c r="DR202" s="291"/>
      <c r="DS202" s="291"/>
      <c r="DT202" s="291"/>
    </row>
    <row r="203" spans="1:124" ht="13.2" customHeight="1">
      <c r="A203" s="562"/>
      <c r="B203" s="318" t="s">
        <v>1</v>
      </c>
      <c r="C203" s="561" t="s">
        <v>208</v>
      </c>
      <c r="E203" s="298"/>
      <c r="F203" s="333"/>
      <c r="G203" s="333"/>
      <c r="H203" s="334"/>
      <c r="I203" s="264"/>
      <c r="J203" s="264"/>
      <c r="K203" s="457"/>
      <c r="L203" s="292"/>
      <c r="M203" s="322"/>
      <c r="N203" s="322"/>
      <c r="O203" s="169"/>
      <c r="P203" s="322"/>
      <c r="Q203" s="322"/>
      <c r="R203" s="361"/>
    </row>
    <row r="204" spans="1:124" ht="13.2" customHeight="1">
      <c r="A204" s="562"/>
      <c r="B204" s="318" t="s">
        <v>1</v>
      </c>
      <c r="C204" s="561" t="s">
        <v>364</v>
      </c>
      <c r="E204" s="298"/>
      <c r="F204" s="563"/>
      <c r="G204" s="333"/>
      <c r="H204" s="334"/>
      <c r="I204" s="264"/>
      <c r="J204" s="264"/>
      <c r="K204" s="457"/>
      <c r="L204" s="292"/>
      <c r="M204" s="322"/>
      <c r="N204" s="322"/>
      <c r="O204" s="169"/>
      <c r="P204" s="322"/>
      <c r="Q204" s="322"/>
      <c r="R204" s="361"/>
    </row>
    <row r="205" spans="1:124" ht="13.2" customHeight="1">
      <c r="A205" s="562"/>
      <c r="B205" s="318" t="s">
        <v>1</v>
      </c>
      <c r="C205" s="561" t="s">
        <v>191</v>
      </c>
      <c r="E205" s="298"/>
      <c r="F205" s="563"/>
      <c r="G205" s="333"/>
      <c r="H205" s="334"/>
      <c r="I205" s="264"/>
      <c r="J205" s="264"/>
      <c r="K205" s="457"/>
      <c r="L205" s="292"/>
      <c r="M205" s="322"/>
      <c r="N205" s="322"/>
      <c r="O205" s="169"/>
      <c r="P205" s="322"/>
      <c r="Q205" s="322"/>
      <c r="R205" s="361"/>
    </row>
    <row r="206" spans="1:124" ht="13.2" customHeight="1">
      <c r="A206" s="562"/>
      <c r="B206" s="318" t="s">
        <v>1</v>
      </c>
      <c r="C206" s="561" t="s">
        <v>382</v>
      </c>
      <c r="E206" s="298"/>
      <c r="F206" s="563"/>
      <c r="G206" s="333"/>
      <c r="H206" s="334"/>
      <c r="I206" s="264"/>
      <c r="J206" s="264"/>
      <c r="K206" s="457"/>
      <c r="L206" s="292"/>
      <c r="M206" s="322"/>
      <c r="N206" s="322"/>
      <c r="O206" s="169"/>
      <c r="P206" s="322"/>
      <c r="Q206" s="322"/>
      <c r="R206" s="361"/>
    </row>
    <row r="207" spans="1:124" ht="13.2" customHeight="1">
      <c r="A207" s="562"/>
      <c r="B207" s="318" t="s">
        <v>1</v>
      </c>
      <c r="C207" s="561" t="s">
        <v>383</v>
      </c>
      <c r="E207" s="298"/>
      <c r="F207" s="563"/>
      <c r="G207" s="333"/>
      <c r="H207" s="334"/>
      <c r="I207" s="264"/>
      <c r="J207" s="264"/>
      <c r="K207" s="457"/>
      <c r="L207" s="292"/>
      <c r="M207" s="322"/>
      <c r="N207" s="322"/>
      <c r="O207" s="169"/>
      <c r="P207" s="322"/>
      <c r="Q207" s="322"/>
      <c r="R207" s="361"/>
    </row>
    <row r="208" spans="1:124" ht="13.2" customHeight="1">
      <c r="A208" s="562"/>
      <c r="B208" s="318" t="s">
        <v>1</v>
      </c>
      <c r="C208" s="561" t="s">
        <v>319</v>
      </c>
      <c r="D208" s="360" t="s">
        <v>318</v>
      </c>
      <c r="E208" s="298"/>
      <c r="F208" s="563"/>
      <c r="G208" s="333"/>
      <c r="H208" s="334"/>
      <c r="I208" s="264"/>
      <c r="J208" s="264"/>
      <c r="K208" s="457"/>
      <c r="L208" s="292"/>
      <c r="M208" s="322"/>
      <c r="N208" s="322"/>
      <c r="O208" s="169"/>
      <c r="P208" s="322"/>
      <c r="Q208" s="322"/>
      <c r="R208" s="361"/>
    </row>
    <row r="209" spans="1:124" ht="13.2" customHeight="1">
      <c r="A209" s="562"/>
      <c r="B209" s="318"/>
      <c r="C209" s="561"/>
      <c r="D209" s="360" t="s">
        <v>335</v>
      </c>
      <c r="E209" s="298"/>
      <c r="F209" s="563"/>
      <c r="G209" s="333"/>
      <c r="H209" s="334"/>
      <c r="I209" s="264"/>
      <c r="J209" s="264"/>
      <c r="K209" s="457"/>
      <c r="L209" s="292"/>
      <c r="M209" s="322"/>
      <c r="N209" s="322"/>
      <c r="O209" s="169"/>
      <c r="P209" s="322"/>
      <c r="Q209" s="322"/>
      <c r="R209" s="361"/>
    </row>
    <row r="210" spans="1:124" ht="13.2" customHeight="1">
      <c r="A210" s="562"/>
      <c r="B210" s="318"/>
      <c r="C210" s="561"/>
      <c r="D210" s="360" t="s">
        <v>320</v>
      </c>
      <c r="E210" s="298"/>
      <c r="F210" s="563"/>
      <c r="G210" s="333"/>
      <c r="H210" s="334"/>
      <c r="I210" s="264"/>
      <c r="J210" s="264"/>
      <c r="K210" s="457"/>
      <c r="L210" s="292"/>
      <c r="M210" s="322"/>
      <c r="N210" s="322"/>
      <c r="O210" s="169"/>
      <c r="P210" s="322"/>
      <c r="Q210" s="322"/>
      <c r="R210" s="361"/>
    </row>
    <row r="211" spans="1:124" ht="13.2" customHeight="1">
      <c r="A211" s="562">
        <f>+A199+1</f>
        <v>33</v>
      </c>
      <c r="B211" s="316" t="s">
        <v>558</v>
      </c>
      <c r="C211" s="561"/>
      <c r="D211" s="296"/>
      <c r="E211" s="430" t="s">
        <v>559</v>
      </c>
      <c r="F211" s="332">
        <v>0</v>
      </c>
      <c r="G211" s="332">
        <v>0</v>
      </c>
      <c r="H211" s="332">
        <v>0</v>
      </c>
      <c r="I211" s="293">
        <v>0</v>
      </c>
      <c r="J211" s="293">
        <v>1</v>
      </c>
      <c r="K211" s="457">
        <f>SUM(F211:J211)</f>
        <v>1</v>
      </c>
      <c r="L211" s="292" t="s">
        <v>17</v>
      </c>
      <c r="M211" s="322"/>
      <c r="N211" s="322"/>
      <c r="O211" s="169"/>
      <c r="P211" s="322">
        <f t="shared" si="10"/>
        <v>0</v>
      </c>
      <c r="Q211" s="322">
        <f t="shared" si="11"/>
        <v>0</v>
      </c>
      <c r="R211" s="361">
        <f>+K211*O211</f>
        <v>0</v>
      </c>
      <c r="S211" s="291"/>
      <c r="T211" s="291"/>
      <c r="U211" s="291"/>
      <c r="V211" s="291"/>
      <c r="W211" s="291"/>
      <c r="X211" s="291"/>
      <c r="Y211" s="291"/>
      <c r="Z211" s="291"/>
      <c r="AA211" s="291"/>
      <c r="AB211" s="291"/>
      <c r="AC211" s="291"/>
      <c r="AD211" s="291"/>
      <c r="AE211" s="291"/>
      <c r="AF211" s="291"/>
      <c r="AG211" s="291"/>
      <c r="AH211" s="291"/>
      <c r="AI211" s="291"/>
      <c r="AJ211" s="291"/>
      <c r="AK211" s="291"/>
      <c r="AL211" s="291"/>
      <c r="AM211" s="291"/>
      <c r="AN211" s="291"/>
      <c r="AO211" s="291"/>
      <c r="AP211" s="291"/>
      <c r="AQ211" s="291"/>
      <c r="AR211" s="291"/>
      <c r="AS211" s="291"/>
      <c r="AT211" s="291"/>
      <c r="AU211" s="291"/>
      <c r="AV211" s="291"/>
      <c r="AW211" s="291"/>
      <c r="AX211" s="291"/>
      <c r="AY211" s="291"/>
      <c r="AZ211" s="291"/>
      <c r="BA211" s="291"/>
      <c r="BB211" s="291"/>
      <c r="BC211" s="291"/>
      <c r="BD211" s="291"/>
      <c r="BE211" s="291"/>
      <c r="BF211" s="291"/>
      <c r="BG211" s="291"/>
      <c r="BH211" s="291"/>
      <c r="BI211" s="291"/>
      <c r="BJ211" s="291"/>
      <c r="BK211" s="291"/>
      <c r="BL211" s="291"/>
      <c r="BM211" s="291"/>
      <c r="BN211" s="291"/>
      <c r="BO211" s="291"/>
      <c r="BP211" s="291"/>
      <c r="BQ211" s="291"/>
      <c r="BR211" s="291"/>
      <c r="BS211" s="291"/>
      <c r="BT211" s="291"/>
      <c r="BU211" s="291"/>
      <c r="BV211" s="291"/>
      <c r="BW211" s="291"/>
      <c r="BX211" s="291"/>
      <c r="BY211" s="291"/>
      <c r="BZ211" s="291"/>
      <c r="CA211" s="291"/>
      <c r="CB211" s="291"/>
      <c r="CC211" s="291"/>
      <c r="CD211" s="291"/>
      <c r="CE211" s="291"/>
      <c r="CF211" s="291"/>
      <c r="CG211" s="291"/>
      <c r="CH211" s="291"/>
      <c r="CI211" s="291"/>
      <c r="CJ211" s="291"/>
      <c r="CK211" s="291"/>
      <c r="CL211" s="291"/>
      <c r="CM211" s="291"/>
      <c r="CN211" s="291"/>
      <c r="CO211" s="291"/>
      <c r="CP211" s="291"/>
      <c r="CQ211" s="291"/>
      <c r="CR211" s="291"/>
      <c r="CS211" s="291"/>
      <c r="CT211" s="291"/>
      <c r="CU211" s="291"/>
      <c r="CV211" s="291"/>
      <c r="CW211" s="291"/>
      <c r="CX211" s="291"/>
      <c r="CY211" s="291"/>
      <c r="CZ211" s="291"/>
      <c r="DA211" s="291"/>
      <c r="DB211" s="291"/>
      <c r="DC211" s="291"/>
      <c r="DD211" s="291"/>
      <c r="DE211" s="291"/>
      <c r="DF211" s="291"/>
      <c r="DG211" s="291"/>
      <c r="DH211" s="291"/>
      <c r="DI211" s="291"/>
      <c r="DJ211" s="291"/>
      <c r="DK211" s="291"/>
      <c r="DL211" s="291"/>
      <c r="DM211" s="291"/>
      <c r="DN211" s="291"/>
      <c r="DO211" s="291"/>
      <c r="DP211" s="291"/>
      <c r="DQ211" s="291"/>
      <c r="DR211" s="291"/>
      <c r="DS211" s="291"/>
      <c r="DT211" s="291"/>
    </row>
    <row r="212" spans="1:124" ht="13.2" customHeight="1">
      <c r="A212" s="562"/>
      <c r="B212" s="318" t="s">
        <v>1</v>
      </c>
      <c r="C212" s="561" t="s">
        <v>536</v>
      </c>
      <c r="D212" s="296"/>
      <c r="E212" s="292"/>
      <c r="F212" s="333"/>
      <c r="G212" s="333"/>
      <c r="H212" s="334"/>
      <c r="I212" s="264"/>
      <c r="J212" s="264"/>
      <c r="K212" s="457"/>
      <c r="L212" s="292"/>
      <c r="M212" s="322"/>
      <c r="N212" s="322"/>
      <c r="O212" s="169"/>
      <c r="P212" s="322"/>
      <c r="Q212" s="322"/>
      <c r="R212" s="361"/>
      <c r="S212" s="291"/>
      <c r="T212" s="291"/>
      <c r="U212" s="291"/>
      <c r="V212" s="291"/>
      <c r="W212" s="291"/>
      <c r="X212" s="291"/>
      <c r="Y212" s="291"/>
      <c r="Z212" s="291"/>
      <c r="AA212" s="291"/>
      <c r="AB212" s="291"/>
      <c r="AC212" s="291"/>
      <c r="AD212" s="291"/>
      <c r="AE212" s="291"/>
      <c r="AF212" s="291"/>
      <c r="AG212" s="291"/>
      <c r="AH212" s="291"/>
      <c r="AI212" s="291"/>
      <c r="AJ212" s="291"/>
      <c r="AK212" s="291"/>
      <c r="AL212" s="291"/>
      <c r="AM212" s="291"/>
      <c r="AN212" s="291"/>
      <c r="AO212" s="291"/>
      <c r="AP212" s="291"/>
      <c r="AQ212" s="291"/>
      <c r="AR212" s="291"/>
      <c r="AS212" s="291"/>
      <c r="AT212" s="291"/>
      <c r="AU212" s="291"/>
      <c r="AV212" s="291"/>
      <c r="AW212" s="291"/>
      <c r="AX212" s="291"/>
      <c r="AY212" s="291"/>
      <c r="AZ212" s="291"/>
      <c r="BA212" s="291"/>
      <c r="BB212" s="291"/>
      <c r="BC212" s="291"/>
      <c r="BD212" s="291"/>
      <c r="BE212" s="291"/>
      <c r="BF212" s="291"/>
      <c r="BG212" s="291"/>
      <c r="BH212" s="291"/>
      <c r="BI212" s="291"/>
      <c r="BJ212" s="291"/>
      <c r="BK212" s="291"/>
      <c r="BL212" s="291"/>
      <c r="BM212" s="291"/>
      <c r="BN212" s="291"/>
      <c r="BO212" s="291"/>
      <c r="BP212" s="291"/>
      <c r="BQ212" s="291"/>
      <c r="BR212" s="291"/>
      <c r="BS212" s="291"/>
      <c r="BT212" s="291"/>
      <c r="BU212" s="291"/>
      <c r="BV212" s="291"/>
      <c r="BW212" s="291"/>
      <c r="BX212" s="291"/>
      <c r="BY212" s="291"/>
      <c r="BZ212" s="291"/>
      <c r="CA212" s="291"/>
      <c r="CB212" s="291"/>
      <c r="CC212" s="291"/>
      <c r="CD212" s="291"/>
      <c r="CE212" s="291"/>
      <c r="CF212" s="291"/>
      <c r="CG212" s="291"/>
      <c r="CH212" s="291"/>
      <c r="CI212" s="291"/>
      <c r="CJ212" s="291"/>
      <c r="CK212" s="291"/>
      <c r="CL212" s="291"/>
      <c r="CM212" s="291"/>
      <c r="CN212" s="291"/>
      <c r="CO212" s="291"/>
      <c r="CP212" s="291"/>
      <c r="CQ212" s="291"/>
      <c r="CR212" s="291"/>
      <c r="CS212" s="291"/>
      <c r="CT212" s="291"/>
      <c r="CU212" s="291"/>
      <c r="CV212" s="291"/>
      <c r="CW212" s="291"/>
      <c r="CX212" s="291"/>
      <c r="CY212" s="291"/>
      <c r="CZ212" s="291"/>
      <c r="DA212" s="291"/>
      <c r="DB212" s="291"/>
      <c r="DC212" s="291"/>
      <c r="DD212" s="291"/>
      <c r="DE212" s="291"/>
      <c r="DF212" s="291"/>
      <c r="DG212" s="291"/>
      <c r="DH212" s="291"/>
      <c r="DI212" s="291"/>
      <c r="DJ212" s="291"/>
      <c r="DK212" s="291"/>
      <c r="DL212" s="291"/>
      <c r="DM212" s="291"/>
      <c r="DN212" s="291"/>
      <c r="DO212" s="291"/>
      <c r="DP212" s="291"/>
      <c r="DQ212" s="291"/>
      <c r="DR212" s="291"/>
      <c r="DS212" s="291"/>
      <c r="DT212" s="291"/>
    </row>
    <row r="213" spans="1:124" ht="13.2" customHeight="1">
      <c r="A213" s="562"/>
      <c r="B213" s="318" t="s">
        <v>1</v>
      </c>
      <c r="C213" s="561" t="s">
        <v>548</v>
      </c>
      <c r="D213" s="296"/>
      <c r="E213" s="292"/>
      <c r="F213" s="333"/>
      <c r="G213" s="333"/>
      <c r="H213" s="334"/>
      <c r="I213" s="264"/>
      <c r="J213" s="264"/>
      <c r="K213" s="457"/>
      <c r="L213" s="292"/>
      <c r="M213" s="322"/>
      <c r="N213" s="322"/>
      <c r="O213" s="169"/>
      <c r="P213" s="322"/>
      <c r="Q213" s="322"/>
      <c r="R213" s="361"/>
      <c r="S213" s="291"/>
      <c r="T213" s="291"/>
      <c r="U213" s="291"/>
      <c r="V213" s="291"/>
      <c r="W213" s="291"/>
      <c r="X213" s="291"/>
      <c r="Y213" s="291"/>
      <c r="Z213" s="291"/>
      <c r="AA213" s="291"/>
      <c r="AB213" s="291"/>
      <c r="AC213" s="291"/>
      <c r="AD213" s="291"/>
      <c r="AE213" s="291"/>
      <c r="AF213" s="291"/>
      <c r="AG213" s="291"/>
      <c r="AH213" s="291"/>
      <c r="AI213" s="291"/>
      <c r="AJ213" s="291"/>
      <c r="AK213" s="291"/>
      <c r="AL213" s="291"/>
      <c r="AM213" s="291"/>
      <c r="AN213" s="291"/>
      <c r="AO213" s="291"/>
      <c r="AP213" s="291"/>
      <c r="AQ213" s="291"/>
      <c r="AR213" s="291"/>
      <c r="AS213" s="291"/>
      <c r="AT213" s="291"/>
      <c r="AU213" s="291"/>
      <c r="AV213" s="291"/>
      <c r="AW213" s="291"/>
      <c r="AX213" s="291"/>
      <c r="AY213" s="291"/>
      <c r="AZ213" s="291"/>
      <c r="BA213" s="291"/>
      <c r="BB213" s="291"/>
      <c r="BC213" s="291"/>
      <c r="BD213" s="291"/>
      <c r="BE213" s="291"/>
      <c r="BF213" s="291"/>
      <c r="BG213" s="291"/>
      <c r="BH213" s="291"/>
      <c r="BI213" s="291"/>
      <c r="BJ213" s="291"/>
      <c r="BK213" s="291"/>
      <c r="BL213" s="291"/>
      <c r="BM213" s="291"/>
      <c r="BN213" s="291"/>
      <c r="BO213" s="291"/>
      <c r="BP213" s="291"/>
      <c r="BQ213" s="291"/>
      <c r="BR213" s="291"/>
      <c r="BS213" s="291"/>
      <c r="BT213" s="291"/>
      <c r="BU213" s="291"/>
      <c r="BV213" s="291"/>
      <c r="BW213" s="291"/>
      <c r="BX213" s="291"/>
      <c r="BY213" s="291"/>
      <c r="BZ213" s="291"/>
      <c r="CA213" s="291"/>
      <c r="CB213" s="291"/>
      <c r="CC213" s="291"/>
      <c r="CD213" s="291"/>
      <c r="CE213" s="291"/>
      <c r="CF213" s="291"/>
      <c r="CG213" s="291"/>
      <c r="CH213" s="291"/>
      <c r="CI213" s="291"/>
      <c r="CJ213" s="291"/>
      <c r="CK213" s="291"/>
      <c r="CL213" s="291"/>
      <c r="CM213" s="291"/>
      <c r="CN213" s="291"/>
      <c r="CO213" s="291"/>
      <c r="CP213" s="291"/>
      <c r="CQ213" s="291"/>
      <c r="CR213" s="291"/>
      <c r="CS213" s="291"/>
      <c r="CT213" s="291"/>
      <c r="CU213" s="291"/>
      <c r="CV213" s="291"/>
      <c r="CW213" s="291"/>
      <c r="CX213" s="291"/>
      <c r="CY213" s="291"/>
      <c r="CZ213" s="291"/>
      <c r="DA213" s="291"/>
      <c r="DB213" s="291"/>
      <c r="DC213" s="291"/>
      <c r="DD213" s="291"/>
      <c r="DE213" s="291"/>
      <c r="DF213" s="291"/>
      <c r="DG213" s="291"/>
      <c r="DH213" s="291"/>
      <c r="DI213" s="291"/>
      <c r="DJ213" s="291"/>
      <c r="DK213" s="291"/>
      <c r="DL213" s="291"/>
      <c r="DM213" s="291"/>
      <c r="DN213" s="291"/>
      <c r="DO213" s="291"/>
      <c r="DP213" s="291"/>
      <c r="DQ213" s="291"/>
      <c r="DR213" s="291"/>
      <c r="DS213" s="291"/>
      <c r="DT213" s="291"/>
    </row>
    <row r="214" spans="1:124" ht="13.2" customHeight="1">
      <c r="A214" s="562"/>
      <c r="B214" s="318" t="s">
        <v>1</v>
      </c>
      <c r="C214" s="561" t="s">
        <v>363</v>
      </c>
      <c r="D214" s="291"/>
      <c r="E214" s="292"/>
      <c r="F214" s="333"/>
      <c r="G214" s="333"/>
      <c r="H214" s="334"/>
      <c r="I214" s="264"/>
      <c r="J214" s="264"/>
      <c r="K214" s="457"/>
      <c r="L214" s="292"/>
      <c r="M214" s="322"/>
      <c r="N214" s="322"/>
      <c r="O214" s="169"/>
      <c r="P214" s="322"/>
      <c r="Q214" s="322"/>
      <c r="R214" s="361"/>
      <c r="S214" s="291"/>
      <c r="T214" s="291"/>
      <c r="U214" s="291"/>
      <c r="V214" s="291"/>
      <c r="W214" s="291"/>
      <c r="X214" s="291"/>
      <c r="Y214" s="291"/>
      <c r="Z214" s="291"/>
      <c r="AA214" s="291"/>
      <c r="AB214" s="291"/>
      <c r="AC214" s="291"/>
      <c r="AD214" s="291"/>
      <c r="AE214" s="291"/>
      <c r="AF214" s="291"/>
      <c r="AG214" s="291"/>
      <c r="AH214" s="291"/>
      <c r="AI214" s="291"/>
      <c r="AJ214" s="291"/>
      <c r="AK214" s="291"/>
      <c r="AL214" s="291"/>
      <c r="AM214" s="291"/>
      <c r="AN214" s="291"/>
      <c r="AO214" s="291"/>
      <c r="AP214" s="291"/>
      <c r="AQ214" s="291"/>
      <c r="AR214" s="291"/>
      <c r="AS214" s="291"/>
      <c r="AT214" s="291"/>
      <c r="AU214" s="291"/>
      <c r="AV214" s="291"/>
      <c r="AW214" s="291"/>
      <c r="AX214" s="291"/>
      <c r="AY214" s="291"/>
      <c r="AZ214" s="291"/>
      <c r="BA214" s="291"/>
      <c r="BB214" s="291"/>
      <c r="BC214" s="291"/>
      <c r="BD214" s="291"/>
      <c r="BE214" s="291"/>
      <c r="BF214" s="291"/>
      <c r="BG214" s="291"/>
      <c r="BH214" s="291"/>
      <c r="BI214" s="291"/>
      <c r="BJ214" s="291"/>
      <c r="BK214" s="291"/>
      <c r="BL214" s="291"/>
      <c r="BM214" s="291"/>
      <c r="BN214" s="291"/>
      <c r="BO214" s="291"/>
      <c r="BP214" s="291"/>
      <c r="BQ214" s="291"/>
      <c r="BR214" s="291"/>
      <c r="BS214" s="291"/>
      <c r="BT214" s="291"/>
      <c r="BU214" s="291"/>
      <c r="BV214" s="291"/>
      <c r="BW214" s="291"/>
      <c r="BX214" s="291"/>
      <c r="BY214" s="291"/>
      <c r="BZ214" s="291"/>
      <c r="CA214" s="291"/>
      <c r="CB214" s="291"/>
      <c r="CC214" s="291"/>
      <c r="CD214" s="291"/>
      <c r="CE214" s="291"/>
      <c r="CF214" s="291"/>
      <c r="CG214" s="291"/>
      <c r="CH214" s="291"/>
      <c r="CI214" s="291"/>
      <c r="CJ214" s="291"/>
      <c r="CK214" s="291"/>
      <c r="CL214" s="291"/>
      <c r="CM214" s="291"/>
      <c r="CN214" s="291"/>
      <c r="CO214" s="291"/>
      <c r="CP214" s="291"/>
      <c r="CQ214" s="291"/>
      <c r="CR214" s="291"/>
      <c r="CS214" s="291"/>
      <c r="CT214" s="291"/>
      <c r="CU214" s="291"/>
      <c r="CV214" s="291"/>
      <c r="CW214" s="291"/>
      <c r="CX214" s="291"/>
      <c r="CY214" s="291"/>
      <c r="CZ214" s="291"/>
      <c r="DA214" s="291"/>
      <c r="DB214" s="291"/>
      <c r="DC214" s="291"/>
      <c r="DD214" s="291"/>
      <c r="DE214" s="291"/>
      <c r="DF214" s="291"/>
      <c r="DG214" s="291"/>
      <c r="DH214" s="291"/>
      <c r="DI214" s="291"/>
      <c r="DJ214" s="291"/>
      <c r="DK214" s="291"/>
      <c r="DL214" s="291"/>
      <c r="DM214" s="291"/>
      <c r="DN214" s="291"/>
      <c r="DO214" s="291"/>
      <c r="DP214" s="291"/>
      <c r="DQ214" s="291"/>
      <c r="DR214" s="291"/>
      <c r="DS214" s="291"/>
      <c r="DT214" s="291"/>
    </row>
    <row r="215" spans="1:124" ht="13.2" customHeight="1">
      <c r="A215" s="562"/>
      <c r="B215" s="318" t="s">
        <v>1</v>
      </c>
      <c r="C215" s="561" t="s">
        <v>208</v>
      </c>
      <c r="E215" s="298"/>
      <c r="F215" s="333"/>
      <c r="G215" s="333"/>
      <c r="H215" s="334"/>
      <c r="I215" s="264"/>
      <c r="J215" s="264"/>
      <c r="K215" s="457"/>
      <c r="L215" s="292"/>
      <c r="M215" s="322"/>
      <c r="N215" s="322"/>
      <c r="O215" s="169"/>
      <c r="P215" s="322"/>
      <c r="Q215" s="322"/>
      <c r="R215" s="361"/>
    </row>
    <row r="216" spans="1:124" ht="13.2" customHeight="1">
      <c r="A216" s="562"/>
      <c r="B216" s="318" t="s">
        <v>1</v>
      </c>
      <c r="C216" s="561" t="s">
        <v>364</v>
      </c>
      <c r="E216" s="298"/>
      <c r="F216" s="563"/>
      <c r="G216" s="333"/>
      <c r="H216" s="334"/>
      <c r="I216" s="264"/>
      <c r="J216" s="264"/>
      <c r="K216" s="457"/>
      <c r="L216" s="292"/>
      <c r="M216" s="322"/>
      <c r="N216" s="322"/>
      <c r="O216" s="169"/>
      <c r="P216" s="322"/>
      <c r="Q216" s="322"/>
      <c r="R216" s="361"/>
    </row>
    <row r="217" spans="1:124" ht="13.2" customHeight="1">
      <c r="A217" s="562"/>
      <c r="B217" s="318" t="s">
        <v>1</v>
      </c>
      <c r="C217" s="561" t="s">
        <v>191</v>
      </c>
      <c r="E217" s="298"/>
      <c r="F217" s="563"/>
      <c r="G217" s="333"/>
      <c r="H217" s="334"/>
      <c r="I217" s="264"/>
      <c r="J217" s="264"/>
      <c r="K217" s="457"/>
      <c r="L217" s="292"/>
      <c r="M217" s="322"/>
      <c r="N217" s="322"/>
      <c r="O217" s="169"/>
      <c r="P217" s="322"/>
      <c r="Q217" s="322"/>
      <c r="R217" s="361"/>
    </row>
    <row r="218" spans="1:124" ht="13.2" customHeight="1">
      <c r="A218" s="562"/>
      <c r="B218" s="318" t="s">
        <v>1</v>
      </c>
      <c r="C218" s="561" t="s">
        <v>382</v>
      </c>
      <c r="E218" s="298"/>
      <c r="F218" s="563"/>
      <c r="G218" s="333"/>
      <c r="H218" s="334"/>
      <c r="I218" s="264"/>
      <c r="J218" s="264"/>
      <c r="K218" s="457"/>
      <c r="L218" s="292"/>
      <c r="M218" s="322"/>
      <c r="N218" s="322"/>
      <c r="O218" s="169"/>
      <c r="P218" s="322"/>
      <c r="Q218" s="322"/>
      <c r="R218" s="361"/>
    </row>
    <row r="219" spans="1:124" ht="13.2" customHeight="1">
      <c r="A219" s="562"/>
      <c r="B219" s="318" t="s">
        <v>1</v>
      </c>
      <c r="C219" s="561" t="s">
        <v>383</v>
      </c>
      <c r="E219" s="298"/>
      <c r="F219" s="563"/>
      <c r="G219" s="333"/>
      <c r="H219" s="334"/>
      <c r="I219" s="264"/>
      <c r="J219" s="264"/>
      <c r="K219" s="457"/>
      <c r="L219" s="292"/>
      <c r="M219" s="322"/>
      <c r="N219" s="322"/>
      <c r="O219" s="169"/>
      <c r="P219" s="322"/>
      <c r="Q219" s="322"/>
      <c r="R219" s="361"/>
    </row>
    <row r="220" spans="1:124" ht="13.2" customHeight="1">
      <c r="A220" s="562"/>
      <c r="B220" s="318" t="s">
        <v>1</v>
      </c>
      <c r="C220" s="561" t="s">
        <v>319</v>
      </c>
      <c r="D220" s="360" t="s">
        <v>318</v>
      </c>
      <c r="E220" s="298"/>
      <c r="F220" s="563"/>
      <c r="G220" s="333"/>
      <c r="H220" s="334"/>
      <c r="I220" s="264"/>
      <c r="J220" s="264"/>
      <c r="K220" s="457"/>
      <c r="L220" s="292"/>
      <c r="M220" s="322"/>
      <c r="N220" s="322"/>
      <c r="O220" s="169"/>
      <c r="P220" s="322"/>
      <c r="Q220" s="322"/>
      <c r="R220" s="361"/>
    </row>
    <row r="221" spans="1:124" ht="13.2" customHeight="1">
      <c r="A221" s="562"/>
      <c r="B221" s="318"/>
      <c r="C221" s="561"/>
      <c r="D221" s="360" t="s">
        <v>335</v>
      </c>
      <c r="E221" s="298"/>
      <c r="F221" s="563"/>
      <c r="G221" s="333"/>
      <c r="H221" s="334"/>
      <c r="I221" s="264"/>
      <c r="J221" s="264"/>
      <c r="K221" s="457"/>
      <c r="L221" s="292"/>
      <c r="M221" s="322"/>
      <c r="N221" s="322"/>
      <c r="O221" s="169"/>
      <c r="P221" s="322"/>
      <c r="Q221" s="322"/>
      <c r="R221" s="361"/>
    </row>
    <row r="222" spans="1:124" ht="13.2" customHeight="1">
      <c r="A222" s="562"/>
      <c r="B222" s="318"/>
      <c r="C222" s="561"/>
      <c r="D222" s="360" t="s">
        <v>320</v>
      </c>
      <c r="E222" s="298"/>
      <c r="F222" s="563"/>
      <c r="G222" s="333"/>
      <c r="H222" s="334"/>
      <c r="I222" s="264"/>
      <c r="J222" s="264"/>
      <c r="K222" s="457"/>
      <c r="L222" s="292"/>
      <c r="M222" s="322"/>
      <c r="N222" s="322"/>
      <c r="O222" s="169"/>
      <c r="P222" s="322"/>
      <c r="Q222" s="322"/>
      <c r="R222" s="361"/>
    </row>
    <row r="223" spans="1:124" ht="13.2" customHeight="1">
      <c r="A223" s="562">
        <v>34</v>
      </c>
      <c r="B223" s="316" t="s">
        <v>221</v>
      </c>
      <c r="C223" s="561"/>
      <c r="D223" s="291"/>
      <c r="E223" s="429" t="s">
        <v>222</v>
      </c>
      <c r="F223" s="332">
        <v>0</v>
      </c>
      <c r="G223" s="332">
        <v>1</v>
      </c>
      <c r="H223" s="332">
        <v>0</v>
      </c>
      <c r="I223" s="293">
        <v>0</v>
      </c>
      <c r="J223" s="293">
        <v>0</v>
      </c>
      <c r="K223" s="457">
        <f>SUM(F223:J223)</f>
        <v>1</v>
      </c>
      <c r="L223" s="292" t="s">
        <v>17</v>
      </c>
      <c r="M223" s="322"/>
      <c r="N223" s="322"/>
      <c r="O223" s="169"/>
      <c r="P223" s="322">
        <f t="shared" si="10"/>
        <v>0</v>
      </c>
      <c r="Q223" s="322">
        <f t="shared" si="11"/>
        <v>0</v>
      </c>
      <c r="R223" s="361">
        <f>+K223*O223</f>
        <v>0</v>
      </c>
    </row>
    <row r="224" spans="1:124" ht="13.2" customHeight="1">
      <c r="A224" s="562"/>
      <c r="B224" s="319" t="s">
        <v>1</v>
      </c>
      <c r="C224" s="561" t="s">
        <v>567</v>
      </c>
      <c r="D224" s="291"/>
      <c r="E224" s="298"/>
      <c r="F224" s="333"/>
      <c r="G224" s="333"/>
      <c r="H224" s="334"/>
      <c r="I224" s="264"/>
      <c r="J224" s="264"/>
      <c r="K224" s="457"/>
      <c r="L224" s="292"/>
      <c r="M224" s="322"/>
      <c r="N224" s="322"/>
      <c r="O224" s="169"/>
      <c r="P224" s="322"/>
      <c r="Q224" s="322"/>
      <c r="R224" s="361"/>
    </row>
    <row r="225" spans="1:130" ht="13.2" customHeight="1">
      <c r="A225" s="562"/>
      <c r="B225" s="318" t="s">
        <v>1</v>
      </c>
      <c r="C225" s="561" t="s">
        <v>223</v>
      </c>
      <c r="D225" s="291"/>
      <c r="E225" s="298"/>
      <c r="F225" s="333"/>
      <c r="G225" s="333"/>
      <c r="H225" s="334"/>
      <c r="I225" s="264"/>
      <c r="J225" s="264"/>
      <c r="K225" s="457"/>
      <c r="L225" s="292"/>
      <c r="M225" s="322"/>
      <c r="N225" s="322"/>
      <c r="O225" s="169"/>
      <c r="P225" s="322"/>
      <c r="Q225" s="322"/>
      <c r="R225" s="361"/>
    </row>
    <row r="226" spans="1:130" ht="13.2" customHeight="1">
      <c r="A226" s="562"/>
      <c r="B226" s="318" t="s">
        <v>1</v>
      </c>
      <c r="C226" s="561" t="s">
        <v>360</v>
      </c>
      <c r="E226" s="298"/>
      <c r="F226" s="333"/>
      <c r="G226" s="333"/>
      <c r="H226" s="334"/>
      <c r="I226" s="264"/>
      <c r="J226" s="264"/>
      <c r="K226" s="457"/>
      <c r="L226" s="292"/>
      <c r="M226" s="322"/>
      <c r="N226" s="322"/>
      <c r="O226" s="169"/>
      <c r="P226" s="322"/>
      <c r="Q226" s="322"/>
      <c r="R226" s="361"/>
    </row>
    <row r="227" spans="1:130" ht="13.2" customHeight="1">
      <c r="A227" s="562"/>
      <c r="B227" s="318" t="s">
        <v>1</v>
      </c>
      <c r="C227" s="561" t="s">
        <v>315</v>
      </c>
      <c r="E227" s="298"/>
      <c r="F227" s="333"/>
      <c r="G227" s="334"/>
      <c r="H227" s="334"/>
      <c r="I227" s="264"/>
      <c r="J227" s="264"/>
      <c r="K227" s="457"/>
      <c r="L227" s="292"/>
      <c r="M227" s="322"/>
      <c r="N227" s="322"/>
      <c r="O227" s="169"/>
      <c r="P227" s="322"/>
      <c r="Q227" s="322"/>
      <c r="R227" s="361"/>
    </row>
    <row r="228" spans="1:130" ht="13.2" customHeight="1">
      <c r="A228" s="562"/>
      <c r="B228" s="318" t="s">
        <v>1</v>
      </c>
      <c r="C228" s="561" t="s">
        <v>316</v>
      </c>
      <c r="E228" s="298"/>
      <c r="F228" s="333"/>
      <c r="G228" s="334"/>
      <c r="H228" s="334"/>
      <c r="I228" s="264"/>
      <c r="J228" s="264"/>
      <c r="K228" s="457"/>
      <c r="L228" s="292"/>
      <c r="M228" s="322"/>
      <c r="N228" s="322"/>
      <c r="O228" s="169"/>
      <c r="P228" s="322"/>
      <c r="Q228" s="322"/>
      <c r="R228" s="361"/>
    </row>
    <row r="229" spans="1:130" ht="13.2" customHeight="1">
      <c r="A229" s="562">
        <f>+A223+1</f>
        <v>35</v>
      </c>
      <c r="B229" s="316" t="s">
        <v>224</v>
      </c>
      <c r="C229" s="561"/>
      <c r="D229" s="291"/>
      <c r="E229" s="429" t="s">
        <v>225</v>
      </c>
      <c r="F229" s="332">
        <v>0</v>
      </c>
      <c r="G229" s="332">
        <v>0</v>
      </c>
      <c r="H229" s="332">
        <v>0</v>
      </c>
      <c r="I229" s="293">
        <v>0</v>
      </c>
      <c r="J229" s="293">
        <v>3</v>
      </c>
      <c r="K229" s="457">
        <f>SUM(F229:J229)</f>
        <v>3</v>
      </c>
      <c r="L229" s="292" t="s">
        <v>17</v>
      </c>
      <c r="M229" s="322"/>
      <c r="N229" s="322"/>
      <c r="O229" s="169"/>
      <c r="P229" s="322">
        <f t="shared" si="10"/>
        <v>0</v>
      </c>
      <c r="Q229" s="322">
        <f t="shared" si="11"/>
        <v>0</v>
      </c>
      <c r="R229" s="361">
        <f>+K229*O229</f>
        <v>0</v>
      </c>
    </row>
    <row r="230" spans="1:130" ht="13.2" customHeight="1">
      <c r="A230" s="562"/>
      <c r="B230" s="319" t="s">
        <v>1</v>
      </c>
      <c r="C230" s="561" t="s">
        <v>226</v>
      </c>
      <c r="D230" s="291"/>
      <c r="E230" s="298"/>
      <c r="F230" s="333"/>
      <c r="G230" s="333"/>
      <c r="H230" s="334"/>
      <c r="I230" s="264"/>
      <c r="J230" s="264"/>
      <c r="K230" s="457"/>
      <c r="L230" s="292"/>
      <c r="M230" s="322"/>
      <c r="N230" s="322"/>
      <c r="O230" s="169"/>
      <c r="P230" s="322"/>
      <c r="Q230" s="322"/>
      <c r="R230" s="361"/>
    </row>
    <row r="231" spans="1:130" ht="13.2" customHeight="1">
      <c r="A231" s="562"/>
      <c r="B231" s="318" t="s">
        <v>1</v>
      </c>
      <c r="C231" s="561" t="s">
        <v>359</v>
      </c>
      <c r="D231" s="291"/>
      <c r="E231" s="298"/>
      <c r="F231" s="333"/>
      <c r="G231" s="333"/>
      <c r="H231" s="334"/>
      <c r="I231" s="264"/>
      <c r="J231" s="264"/>
      <c r="K231" s="457"/>
      <c r="L231" s="292"/>
      <c r="M231" s="322"/>
      <c r="N231" s="322"/>
      <c r="O231" s="169"/>
      <c r="P231" s="322"/>
      <c r="Q231" s="322"/>
      <c r="R231" s="361"/>
    </row>
    <row r="232" spans="1:130" ht="13.2" customHeight="1">
      <c r="A232" s="562"/>
      <c r="B232" s="318" t="s">
        <v>1</v>
      </c>
      <c r="C232" s="561" t="s">
        <v>210</v>
      </c>
      <c r="E232" s="298"/>
      <c r="F232" s="333"/>
      <c r="G232" s="333"/>
      <c r="H232" s="334"/>
      <c r="I232" s="264"/>
      <c r="J232" s="264"/>
      <c r="K232" s="457"/>
      <c r="L232" s="292"/>
      <c r="M232" s="322"/>
      <c r="N232" s="322"/>
      <c r="O232" s="169"/>
      <c r="P232" s="322"/>
      <c r="Q232" s="322"/>
      <c r="R232" s="361"/>
    </row>
    <row r="233" spans="1:130" ht="13.2" customHeight="1">
      <c r="A233" s="562">
        <f>+A229+1</f>
        <v>36</v>
      </c>
      <c r="B233" s="316" t="s">
        <v>227</v>
      </c>
      <c r="C233" s="561"/>
      <c r="D233" s="296"/>
      <c r="E233" s="430" t="s">
        <v>228</v>
      </c>
      <c r="F233" s="332">
        <v>0</v>
      </c>
      <c r="G233" s="332">
        <v>0</v>
      </c>
      <c r="H233" s="332">
        <v>5</v>
      </c>
      <c r="I233" s="293">
        <v>9</v>
      </c>
      <c r="J233" s="293">
        <v>0</v>
      </c>
      <c r="K233" s="457">
        <f>SUM(F233:J233)</f>
        <v>14</v>
      </c>
      <c r="L233" s="292" t="s">
        <v>17</v>
      </c>
      <c r="M233" s="322"/>
      <c r="N233" s="322"/>
      <c r="O233" s="169"/>
      <c r="P233" s="322">
        <f t="shared" si="10"/>
        <v>0</v>
      </c>
      <c r="Q233" s="322">
        <f t="shared" si="11"/>
        <v>0</v>
      </c>
      <c r="R233" s="361">
        <f>+K233*O233</f>
        <v>0</v>
      </c>
      <c r="S233" s="291"/>
      <c r="T233" s="291"/>
      <c r="U233" s="291"/>
      <c r="V233" s="291"/>
      <c r="W233" s="291"/>
      <c r="X233" s="291"/>
      <c r="Y233" s="291"/>
      <c r="Z233" s="291"/>
      <c r="AA233" s="291"/>
      <c r="AB233" s="291"/>
      <c r="AC233" s="291"/>
      <c r="AD233" s="291"/>
      <c r="AE233" s="291"/>
      <c r="AF233" s="291"/>
      <c r="AG233" s="291"/>
      <c r="AH233" s="291"/>
      <c r="AI233" s="291"/>
      <c r="AJ233" s="291"/>
      <c r="AK233" s="291"/>
      <c r="AL233" s="291"/>
      <c r="AM233" s="291"/>
      <c r="AN233" s="291"/>
      <c r="AO233" s="291"/>
      <c r="AP233" s="291"/>
      <c r="AQ233" s="291"/>
      <c r="AR233" s="291"/>
      <c r="AS233" s="291"/>
      <c r="AT233" s="291"/>
      <c r="AU233" s="291"/>
      <c r="AV233" s="291"/>
      <c r="AW233" s="291"/>
      <c r="AX233" s="291"/>
      <c r="AY233" s="291"/>
      <c r="AZ233" s="291"/>
      <c r="BA233" s="291"/>
      <c r="BB233" s="291"/>
      <c r="BC233" s="291"/>
      <c r="BD233" s="291"/>
      <c r="BE233" s="291"/>
      <c r="BF233" s="291"/>
      <c r="BG233" s="291"/>
      <c r="BH233" s="291"/>
      <c r="BI233" s="291"/>
      <c r="BJ233" s="291"/>
      <c r="BK233" s="291"/>
      <c r="BL233" s="291"/>
      <c r="BM233" s="291"/>
      <c r="BN233" s="291"/>
      <c r="BO233" s="291"/>
      <c r="BP233" s="291"/>
      <c r="BQ233" s="291"/>
      <c r="BR233" s="291"/>
      <c r="BS233" s="291"/>
      <c r="BT233" s="291"/>
      <c r="BU233" s="291"/>
      <c r="BV233" s="291"/>
      <c r="BW233" s="291"/>
      <c r="BX233" s="291"/>
      <c r="BY233" s="291"/>
      <c r="BZ233" s="291"/>
      <c r="CA233" s="291"/>
      <c r="CB233" s="291"/>
      <c r="CC233" s="291"/>
      <c r="CD233" s="291"/>
      <c r="CE233" s="291"/>
      <c r="CF233" s="291"/>
      <c r="CG233" s="291"/>
      <c r="CH233" s="291"/>
      <c r="CI233" s="291"/>
      <c r="CJ233" s="291"/>
      <c r="CK233" s="291"/>
      <c r="CL233" s="291"/>
      <c r="CM233" s="291"/>
      <c r="CN233" s="291"/>
      <c r="CO233" s="291"/>
      <c r="CP233" s="291"/>
      <c r="CQ233" s="291"/>
      <c r="CR233" s="291"/>
      <c r="CS233" s="291"/>
      <c r="CT233" s="291"/>
      <c r="CU233" s="291"/>
      <c r="CV233" s="291"/>
      <c r="CW233" s="291"/>
      <c r="CX233" s="291"/>
      <c r="CY233" s="291"/>
      <c r="CZ233" s="291"/>
      <c r="DA233" s="291"/>
      <c r="DB233" s="291"/>
      <c r="DC233" s="291"/>
      <c r="DD233" s="291"/>
      <c r="DE233" s="291"/>
      <c r="DF233" s="291"/>
      <c r="DG233" s="291"/>
      <c r="DH233" s="291"/>
      <c r="DI233" s="291"/>
      <c r="DJ233" s="291"/>
      <c r="DK233" s="291"/>
      <c r="DL233" s="291"/>
      <c r="DM233" s="291"/>
      <c r="DN233" s="291"/>
      <c r="DO233" s="291"/>
      <c r="DP233" s="291"/>
      <c r="DQ233" s="291"/>
      <c r="DR233" s="291"/>
      <c r="DS233" s="291"/>
      <c r="DT233" s="291"/>
      <c r="DU233" s="291"/>
      <c r="DV233" s="291"/>
      <c r="DW233" s="291"/>
      <c r="DX233" s="291"/>
      <c r="DY233" s="291"/>
      <c r="DZ233" s="291"/>
    </row>
    <row r="234" spans="1:130" ht="13.2" customHeight="1">
      <c r="A234" s="292"/>
      <c r="B234" s="318" t="s">
        <v>1</v>
      </c>
      <c r="C234" s="561" t="s">
        <v>540</v>
      </c>
      <c r="D234" s="561"/>
      <c r="E234" s="292"/>
      <c r="F234" s="333"/>
      <c r="G234" s="333"/>
      <c r="H234" s="334"/>
      <c r="I234" s="264"/>
      <c r="J234" s="264"/>
      <c r="K234" s="457"/>
      <c r="L234" s="292"/>
      <c r="M234" s="322"/>
      <c r="N234" s="322"/>
      <c r="O234" s="169"/>
      <c r="P234" s="322"/>
      <c r="Q234" s="322"/>
      <c r="R234" s="361"/>
      <c r="S234" s="291"/>
      <c r="T234" s="291"/>
      <c r="U234" s="291"/>
      <c r="V234" s="291"/>
      <c r="W234" s="291"/>
      <c r="X234" s="291"/>
      <c r="Y234" s="291"/>
      <c r="Z234" s="291"/>
      <c r="AA234" s="291"/>
      <c r="AB234" s="291"/>
      <c r="AC234" s="291"/>
      <c r="AD234" s="291"/>
      <c r="AE234" s="291"/>
      <c r="AF234" s="291"/>
      <c r="AG234" s="291"/>
      <c r="AH234" s="291"/>
      <c r="AI234" s="291"/>
      <c r="AJ234" s="291"/>
      <c r="AK234" s="291"/>
      <c r="AL234" s="291"/>
      <c r="AM234" s="291"/>
      <c r="AN234" s="291"/>
      <c r="AO234" s="291"/>
      <c r="AP234" s="291"/>
      <c r="AQ234" s="291"/>
      <c r="AR234" s="291"/>
      <c r="AS234" s="291"/>
      <c r="AT234" s="291"/>
      <c r="AU234" s="291"/>
      <c r="AV234" s="291"/>
      <c r="AW234" s="291"/>
      <c r="AX234" s="291"/>
      <c r="AY234" s="291"/>
      <c r="AZ234" s="291"/>
      <c r="BA234" s="291"/>
      <c r="BB234" s="291"/>
      <c r="BC234" s="291"/>
      <c r="BD234" s="291"/>
      <c r="BE234" s="291"/>
      <c r="BF234" s="291"/>
      <c r="BG234" s="291"/>
      <c r="BH234" s="291"/>
      <c r="BI234" s="291"/>
      <c r="BJ234" s="291"/>
      <c r="BK234" s="291"/>
      <c r="BL234" s="291"/>
      <c r="BM234" s="291"/>
      <c r="BN234" s="291"/>
      <c r="BO234" s="291"/>
      <c r="BP234" s="291"/>
      <c r="BQ234" s="291"/>
      <c r="BR234" s="291"/>
      <c r="BS234" s="291"/>
      <c r="BT234" s="291"/>
      <c r="BU234" s="291"/>
      <c r="BV234" s="291"/>
      <c r="BW234" s="291"/>
      <c r="BX234" s="291"/>
      <c r="BY234" s="291"/>
      <c r="BZ234" s="291"/>
      <c r="CA234" s="291"/>
      <c r="CB234" s="291"/>
      <c r="CC234" s="291"/>
      <c r="CD234" s="291"/>
      <c r="CE234" s="291"/>
      <c r="CF234" s="291"/>
      <c r="CG234" s="291"/>
      <c r="CH234" s="291"/>
      <c r="CI234" s="291"/>
      <c r="CJ234" s="291"/>
      <c r="CK234" s="291"/>
      <c r="CL234" s="291"/>
      <c r="CM234" s="291"/>
      <c r="CN234" s="291"/>
      <c r="CO234" s="291"/>
      <c r="CP234" s="291"/>
      <c r="CQ234" s="291"/>
      <c r="CR234" s="291"/>
      <c r="CS234" s="291"/>
      <c r="CT234" s="291"/>
      <c r="CU234" s="291"/>
      <c r="CV234" s="291"/>
      <c r="CW234" s="291"/>
      <c r="CX234" s="291"/>
      <c r="CY234" s="291"/>
      <c r="CZ234" s="291"/>
      <c r="DA234" s="291"/>
      <c r="DB234" s="291"/>
      <c r="DC234" s="291"/>
      <c r="DD234" s="291"/>
      <c r="DE234" s="291"/>
      <c r="DF234" s="291"/>
      <c r="DG234" s="291"/>
      <c r="DH234" s="291"/>
      <c r="DI234" s="291"/>
      <c r="DJ234" s="291"/>
      <c r="DK234" s="291"/>
      <c r="DL234" s="291"/>
      <c r="DM234" s="291"/>
      <c r="DN234" s="291"/>
      <c r="DO234" s="291"/>
      <c r="DP234" s="291"/>
      <c r="DQ234" s="291"/>
      <c r="DR234" s="291"/>
      <c r="DS234" s="291"/>
      <c r="DT234" s="291"/>
      <c r="DU234" s="291"/>
      <c r="DV234" s="291"/>
      <c r="DW234" s="291"/>
      <c r="DX234" s="291"/>
      <c r="DY234" s="291"/>
      <c r="DZ234" s="291"/>
    </row>
    <row r="235" spans="1:130" ht="13.2" customHeight="1">
      <c r="A235" s="292"/>
      <c r="B235" s="318" t="s">
        <v>1</v>
      </c>
      <c r="C235" s="561" t="s">
        <v>355</v>
      </c>
      <c r="D235" s="296"/>
      <c r="E235" s="292"/>
      <c r="F235" s="333"/>
      <c r="G235" s="333"/>
      <c r="H235" s="334"/>
      <c r="I235" s="264"/>
      <c r="J235" s="264"/>
      <c r="K235" s="457"/>
      <c r="L235" s="292"/>
      <c r="M235" s="322"/>
      <c r="N235" s="322"/>
      <c r="O235" s="169"/>
      <c r="P235" s="322"/>
      <c r="Q235" s="322"/>
      <c r="R235" s="361"/>
      <c r="S235" s="291"/>
      <c r="T235" s="291"/>
      <c r="U235" s="291"/>
      <c r="V235" s="291"/>
      <c r="W235" s="291"/>
      <c r="X235" s="291"/>
      <c r="Y235" s="291"/>
      <c r="Z235" s="291"/>
      <c r="AA235" s="291"/>
      <c r="AB235" s="291"/>
      <c r="AC235" s="291"/>
      <c r="AD235" s="291"/>
      <c r="AE235" s="291"/>
      <c r="AF235" s="291"/>
      <c r="AG235" s="291"/>
      <c r="AH235" s="291"/>
      <c r="AI235" s="291"/>
      <c r="AJ235" s="291"/>
      <c r="AK235" s="291"/>
      <c r="AL235" s="291"/>
      <c r="AM235" s="291"/>
      <c r="AN235" s="291"/>
      <c r="AO235" s="291"/>
      <c r="AP235" s="291"/>
      <c r="AQ235" s="291"/>
      <c r="AR235" s="291"/>
      <c r="AS235" s="291"/>
      <c r="AT235" s="291"/>
      <c r="AU235" s="291"/>
      <c r="AV235" s="291"/>
      <c r="AW235" s="291"/>
      <c r="AX235" s="291"/>
      <c r="AY235" s="291"/>
      <c r="AZ235" s="291"/>
      <c r="BA235" s="291"/>
      <c r="BB235" s="291"/>
      <c r="BC235" s="291"/>
      <c r="BD235" s="291"/>
      <c r="BE235" s="291"/>
      <c r="BF235" s="291"/>
      <c r="BG235" s="291"/>
      <c r="BH235" s="291"/>
      <c r="BI235" s="291"/>
      <c r="BJ235" s="291"/>
      <c r="BK235" s="291"/>
      <c r="BL235" s="291"/>
      <c r="BM235" s="291"/>
      <c r="BN235" s="291"/>
      <c r="BO235" s="291"/>
      <c r="BP235" s="291"/>
      <c r="BQ235" s="291"/>
      <c r="BR235" s="291"/>
      <c r="BS235" s="291"/>
      <c r="BT235" s="291"/>
      <c r="BU235" s="291"/>
      <c r="BV235" s="291"/>
      <c r="BW235" s="291"/>
      <c r="BX235" s="291"/>
      <c r="BY235" s="291"/>
      <c r="BZ235" s="291"/>
      <c r="CA235" s="291"/>
      <c r="CB235" s="291"/>
      <c r="CC235" s="291"/>
      <c r="CD235" s="291"/>
      <c r="CE235" s="291"/>
      <c r="CF235" s="291"/>
      <c r="CG235" s="291"/>
      <c r="CH235" s="291"/>
      <c r="CI235" s="291"/>
      <c r="CJ235" s="291"/>
      <c r="CK235" s="291"/>
      <c r="CL235" s="291"/>
      <c r="CM235" s="291"/>
      <c r="CN235" s="291"/>
      <c r="CO235" s="291"/>
      <c r="CP235" s="291"/>
      <c r="CQ235" s="291"/>
      <c r="CR235" s="291"/>
      <c r="CS235" s="291"/>
      <c r="CT235" s="291"/>
      <c r="CU235" s="291"/>
      <c r="CV235" s="291"/>
      <c r="CW235" s="291"/>
      <c r="CX235" s="291"/>
      <c r="CY235" s="291"/>
      <c r="CZ235" s="291"/>
      <c r="DA235" s="291"/>
      <c r="DB235" s="291"/>
      <c r="DC235" s="291"/>
      <c r="DD235" s="291"/>
      <c r="DE235" s="291"/>
      <c r="DF235" s="291"/>
      <c r="DG235" s="291"/>
      <c r="DH235" s="291"/>
      <c r="DI235" s="291"/>
      <c r="DJ235" s="291"/>
      <c r="DK235" s="291"/>
      <c r="DL235" s="291"/>
      <c r="DM235" s="291"/>
      <c r="DN235" s="291"/>
      <c r="DO235" s="291"/>
      <c r="DP235" s="291"/>
      <c r="DQ235" s="291"/>
      <c r="DR235" s="291"/>
      <c r="DS235" s="291"/>
      <c r="DT235" s="291"/>
      <c r="DU235" s="291"/>
      <c r="DV235" s="291"/>
      <c r="DW235" s="291"/>
      <c r="DX235" s="291"/>
      <c r="DY235" s="291"/>
      <c r="DZ235" s="291"/>
    </row>
    <row r="236" spans="1:130" ht="13.2" customHeight="1">
      <c r="A236" s="292"/>
      <c r="B236" s="318" t="s">
        <v>1</v>
      </c>
      <c r="C236" s="561" t="s">
        <v>354</v>
      </c>
      <c r="D236" s="296"/>
      <c r="E236" s="292"/>
      <c r="F236" s="333"/>
      <c r="G236" s="333"/>
      <c r="H236" s="334"/>
      <c r="I236" s="264"/>
      <c r="J236" s="264"/>
      <c r="K236" s="457"/>
      <c r="L236" s="292"/>
      <c r="M236" s="322"/>
      <c r="N236" s="322"/>
      <c r="O236" s="169"/>
      <c r="P236" s="322"/>
      <c r="Q236" s="322"/>
      <c r="R236" s="361"/>
      <c r="S236" s="291"/>
      <c r="T236" s="291"/>
      <c r="U236" s="291"/>
      <c r="V236" s="291"/>
      <c r="W236" s="291"/>
      <c r="X236" s="291"/>
      <c r="Y236" s="291"/>
      <c r="Z236" s="291"/>
      <c r="AA236" s="291"/>
      <c r="AB236" s="291"/>
      <c r="AC236" s="291"/>
      <c r="AD236" s="291"/>
      <c r="AE236" s="291"/>
      <c r="AF236" s="291"/>
      <c r="AG236" s="291"/>
      <c r="AH236" s="291"/>
      <c r="AI236" s="291"/>
      <c r="AJ236" s="291"/>
      <c r="AK236" s="291"/>
      <c r="AL236" s="291"/>
      <c r="AM236" s="291"/>
      <c r="AN236" s="291"/>
      <c r="AO236" s="291"/>
      <c r="AP236" s="291"/>
      <c r="AQ236" s="291"/>
      <c r="AR236" s="291"/>
      <c r="AS236" s="291"/>
      <c r="AT236" s="291"/>
      <c r="AU236" s="291"/>
      <c r="AV236" s="291"/>
      <c r="AW236" s="291"/>
      <c r="AX236" s="291"/>
      <c r="AY236" s="291"/>
      <c r="AZ236" s="291"/>
      <c r="BA236" s="291"/>
      <c r="BB236" s="291"/>
      <c r="BC236" s="291"/>
      <c r="BD236" s="291"/>
      <c r="BE236" s="291"/>
      <c r="BF236" s="291"/>
      <c r="BG236" s="291"/>
      <c r="BH236" s="291"/>
      <c r="BI236" s="291"/>
      <c r="BJ236" s="291"/>
      <c r="BK236" s="291"/>
      <c r="BL236" s="291"/>
      <c r="BM236" s="291"/>
      <c r="BN236" s="291"/>
      <c r="BO236" s="291"/>
      <c r="BP236" s="291"/>
      <c r="BQ236" s="291"/>
      <c r="BR236" s="291"/>
      <c r="BS236" s="291"/>
      <c r="BT236" s="291"/>
      <c r="BU236" s="291"/>
      <c r="BV236" s="291"/>
      <c r="BW236" s="291"/>
      <c r="BX236" s="291"/>
      <c r="BY236" s="291"/>
      <c r="BZ236" s="291"/>
      <c r="CA236" s="291"/>
      <c r="CB236" s="291"/>
      <c r="CC236" s="291"/>
      <c r="CD236" s="291"/>
      <c r="CE236" s="291"/>
      <c r="CF236" s="291"/>
      <c r="CG236" s="291"/>
      <c r="CH236" s="291"/>
      <c r="CI236" s="291"/>
      <c r="CJ236" s="291"/>
      <c r="CK236" s="291"/>
      <c r="CL236" s="291"/>
      <c r="CM236" s="291"/>
      <c r="CN236" s="291"/>
      <c r="CO236" s="291"/>
      <c r="CP236" s="291"/>
      <c r="CQ236" s="291"/>
      <c r="CR236" s="291"/>
      <c r="CS236" s="291"/>
      <c r="CT236" s="291"/>
      <c r="CU236" s="291"/>
      <c r="CV236" s="291"/>
      <c r="CW236" s="291"/>
      <c r="CX236" s="291"/>
      <c r="CY236" s="291"/>
      <c r="CZ236" s="291"/>
      <c r="DA236" s="291"/>
      <c r="DB236" s="291"/>
      <c r="DC236" s="291"/>
      <c r="DD236" s="291"/>
      <c r="DE236" s="291"/>
      <c r="DF236" s="291"/>
      <c r="DG236" s="291"/>
      <c r="DH236" s="291"/>
      <c r="DI236" s="291"/>
      <c r="DJ236" s="291"/>
      <c r="DK236" s="291"/>
      <c r="DL236" s="291"/>
      <c r="DM236" s="291"/>
      <c r="DN236" s="291"/>
      <c r="DO236" s="291"/>
      <c r="DP236" s="291"/>
      <c r="DQ236" s="291"/>
      <c r="DR236" s="291"/>
      <c r="DS236" s="291"/>
      <c r="DT236" s="291"/>
      <c r="DU236" s="291"/>
      <c r="DV236" s="291"/>
      <c r="DW236" s="291"/>
      <c r="DX236" s="291"/>
      <c r="DY236" s="291"/>
      <c r="DZ236" s="291"/>
    </row>
    <row r="237" spans="1:130" ht="13.2" customHeight="1">
      <c r="A237" s="292"/>
      <c r="B237" s="318" t="s">
        <v>1</v>
      </c>
      <c r="C237" s="561" t="s">
        <v>358</v>
      </c>
      <c r="D237" s="296"/>
      <c r="E237" s="292"/>
      <c r="F237" s="333"/>
      <c r="G237" s="333"/>
      <c r="H237" s="334"/>
      <c r="I237" s="264"/>
      <c r="J237" s="264"/>
      <c r="K237" s="457"/>
      <c r="L237" s="292"/>
      <c r="M237" s="322"/>
      <c r="N237" s="322"/>
      <c r="O237" s="169"/>
      <c r="P237" s="322"/>
      <c r="Q237" s="322"/>
      <c r="R237" s="361"/>
      <c r="S237" s="291"/>
      <c r="T237" s="291"/>
      <c r="U237" s="291"/>
      <c r="V237" s="291"/>
      <c r="W237" s="291"/>
      <c r="X237" s="291"/>
      <c r="Y237" s="291"/>
      <c r="Z237" s="291"/>
      <c r="AA237" s="291"/>
      <c r="AB237" s="291"/>
      <c r="AC237" s="291"/>
      <c r="AD237" s="291"/>
      <c r="AE237" s="291"/>
      <c r="AF237" s="291"/>
      <c r="AG237" s="291"/>
      <c r="AH237" s="291"/>
      <c r="AI237" s="291"/>
      <c r="AJ237" s="291"/>
      <c r="AK237" s="291"/>
      <c r="AL237" s="291"/>
      <c r="AM237" s="291"/>
      <c r="AN237" s="291"/>
      <c r="AO237" s="291"/>
      <c r="AP237" s="291"/>
      <c r="AQ237" s="291"/>
      <c r="AR237" s="291"/>
      <c r="AS237" s="291"/>
      <c r="AT237" s="291"/>
      <c r="AU237" s="291"/>
      <c r="AV237" s="291"/>
      <c r="AW237" s="291"/>
      <c r="AX237" s="291"/>
      <c r="AY237" s="291"/>
      <c r="AZ237" s="291"/>
      <c r="BA237" s="291"/>
      <c r="BB237" s="291"/>
      <c r="BC237" s="291"/>
      <c r="BD237" s="291"/>
      <c r="BE237" s="291"/>
      <c r="BF237" s="291"/>
      <c r="BG237" s="291"/>
      <c r="BH237" s="291"/>
      <c r="BI237" s="291"/>
      <c r="BJ237" s="291"/>
      <c r="BK237" s="291"/>
      <c r="BL237" s="291"/>
      <c r="BM237" s="291"/>
      <c r="BN237" s="291"/>
      <c r="BO237" s="291"/>
      <c r="BP237" s="291"/>
      <c r="BQ237" s="291"/>
      <c r="BR237" s="291"/>
      <c r="BS237" s="291"/>
      <c r="BT237" s="291"/>
      <c r="BU237" s="291"/>
      <c r="BV237" s="291"/>
      <c r="BW237" s="291"/>
      <c r="BX237" s="291"/>
      <c r="BY237" s="291"/>
      <c r="BZ237" s="291"/>
      <c r="CA237" s="291"/>
      <c r="CB237" s="291"/>
      <c r="CC237" s="291"/>
      <c r="CD237" s="291"/>
      <c r="CE237" s="291"/>
      <c r="CF237" s="291"/>
      <c r="CG237" s="291"/>
      <c r="CH237" s="291"/>
      <c r="CI237" s="291"/>
      <c r="CJ237" s="291"/>
      <c r="CK237" s="291"/>
      <c r="CL237" s="291"/>
      <c r="CM237" s="291"/>
      <c r="CN237" s="291"/>
      <c r="CO237" s="291"/>
      <c r="CP237" s="291"/>
      <c r="CQ237" s="291"/>
      <c r="CR237" s="291"/>
      <c r="CS237" s="291"/>
      <c r="CT237" s="291"/>
      <c r="CU237" s="291"/>
      <c r="CV237" s="291"/>
      <c r="CW237" s="291"/>
      <c r="CX237" s="291"/>
      <c r="CY237" s="291"/>
      <c r="CZ237" s="291"/>
      <c r="DA237" s="291"/>
      <c r="DB237" s="291"/>
      <c r="DC237" s="291"/>
      <c r="DD237" s="291"/>
      <c r="DE237" s="291"/>
      <c r="DF237" s="291"/>
      <c r="DG237" s="291"/>
      <c r="DH237" s="291"/>
      <c r="DI237" s="291"/>
      <c r="DJ237" s="291"/>
      <c r="DK237" s="291"/>
      <c r="DL237" s="291"/>
      <c r="DM237" s="291"/>
      <c r="DN237" s="291"/>
      <c r="DO237" s="291"/>
      <c r="DP237" s="291"/>
      <c r="DQ237" s="291"/>
      <c r="DR237" s="291"/>
      <c r="DS237" s="291"/>
      <c r="DT237" s="291"/>
      <c r="DU237" s="291"/>
      <c r="DV237" s="291"/>
      <c r="DW237" s="291"/>
      <c r="DX237" s="291"/>
      <c r="DY237" s="291"/>
      <c r="DZ237" s="291"/>
    </row>
    <row r="238" spans="1:130" ht="13.2" customHeight="1">
      <c r="A238" s="292"/>
      <c r="B238" s="318" t="s">
        <v>1</v>
      </c>
      <c r="C238" s="561" t="s">
        <v>189</v>
      </c>
      <c r="D238" s="296"/>
      <c r="E238" s="292"/>
      <c r="F238" s="333"/>
      <c r="G238" s="333"/>
      <c r="H238" s="334"/>
      <c r="I238" s="264"/>
      <c r="J238" s="264"/>
      <c r="K238" s="457"/>
      <c r="L238" s="292"/>
      <c r="M238" s="322"/>
      <c r="N238" s="322"/>
      <c r="O238" s="169"/>
      <c r="P238" s="322"/>
      <c r="Q238" s="322"/>
      <c r="R238" s="361"/>
      <c r="S238" s="291"/>
      <c r="T238" s="291"/>
      <c r="U238" s="291"/>
      <c r="V238" s="291"/>
      <c r="W238" s="291"/>
      <c r="X238" s="291"/>
      <c r="Y238" s="291"/>
      <c r="Z238" s="291"/>
      <c r="AA238" s="291"/>
      <c r="AB238" s="291"/>
      <c r="AC238" s="291"/>
      <c r="AD238" s="291"/>
      <c r="AE238" s="291"/>
      <c r="AF238" s="291"/>
      <c r="AG238" s="291"/>
      <c r="AH238" s="291"/>
      <c r="AI238" s="291"/>
      <c r="AJ238" s="291"/>
      <c r="AK238" s="291"/>
      <c r="AL238" s="291"/>
      <c r="AM238" s="291"/>
      <c r="AN238" s="291"/>
      <c r="AO238" s="291"/>
      <c r="AP238" s="291"/>
      <c r="AQ238" s="291"/>
      <c r="AR238" s="291"/>
      <c r="AS238" s="291"/>
      <c r="AT238" s="291"/>
      <c r="AU238" s="291"/>
      <c r="AV238" s="291"/>
      <c r="AW238" s="291"/>
      <c r="AX238" s="291"/>
      <c r="AY238" s="291"/>
      <c r="AZ238" s="291"/>
      <c r="BA238" s="291"/>
      <c r="BB238" s="291"/>
      <c r="BC238" s="291"/>
      <c r="BD238" s="291"/>
      <c r="BE238" s="291"/>
      <c r="BF238" s="291"/>
      <c r="BG238" s="291"/>
      <c r="BH238" s="291"/>
      <c r="BI238" s="291"/>
      <c r="BJ238" s="291"/>
      <c r="BK238" s="291"/>
      <c r="BL238" s="291"/>
      <c r="BM238" s="291"/>
      <c r="BN238" s="291"/>
      <c r="BO238" s="291"/>
      <c r="BP238" s="291"/>
      <c r="BQ238" s="291"/>
      <c r="BR238" s="291"/>
      <c r="BS238" s="291"/>
      <c r="BT238" s="291"/>
      <c r="BU238" s="291"/>
      <c r="BV238" s="291"/>
      <c r="BW238" s="291"/>
      <c r="BX238" s="291"/>
      <c r="BY238" s="291"/>
      <c r="BZ238" s="291"/>
      <c r="CA238" s="291"/>
      <c r="CB238" s="291"/>
      <c r="CC238" s="291"/>
      <c r="CD238" s="291"/>
      <c r="CE238" s="291"/>
      <c r="CF238" s="291"/>
      <c r="CG238" s="291"/>
      <c r="CH238" s="291"/>
      <c r="CI238" s="291"/>
      <c r="CJ238" s="291"/>
      <c r="CK238" s="291"/>
      <c r="CL238" s="291"/>
      <c r="CM238" s="291"/>
      <c r="CN238" s="291"/>
      <c r="CO238" s="291"/>
      <c r="CP238" s="291"/>
      <c r="CQ238" s="291"/>
      <c r="CR238" s="291"/>
      <c r="CS238" s="291"/>
      <c r="CT238" s="291"/>
      <c r="CU238" s="291"/>
      <c r="CV238" s="291"/>
      <c r="CW238" s="291"/>
      <c r="CX238" s="291"/>
      <c r="CY238" s="291"/>
      <c r="CZ238" s="291"/>
      <c r="DA238" s="291"/>
      <c r="DB238" s="291"/>
      <c r="DC238" s="291"/>
      <c r="DD238" s="291"/>
      <c r="DE238" s="291"/>
      <c r="DF238" s="291"/>
      <c r="DG238" s="291"/>
      <c r="DH238" s="291"/>
      <c r="DI238" s="291"/>
      <c r="DJ238" s="291"/>
      <c r="DK238" s="291"/>
      <c r="DL238" s="291"/>
      <c r="DM238" s="291"/>
      <c r="DN238" s="291"/>
      <c r="DO238" s="291"/>
      <c r="DP238" s="291"/>
      <c r="DQ238" s="291"/>
      <c r="DR238" s="291"/>
      <c r="DS238" s="291"/>
      <c r="DT238" s="291"/>
      <c r="DU238" s="291"/>
      <c r="DV238" s="291"/>
      <c r="DW238" s="291"/>
      <c r="DX238" s="291"/>
      <c r="DY238" s="291"/>
      <c r="DZ238" s="291"/>
    </row>
    <row r="239" spans="1:130" ht="13.2" customHeight="1">
      <c r="A239" s="292"/>
      <c r="B239" s="318" t="s">
        <v>1</v>
      </c>
      <c r="C239" s="561" t="s">
        <v>232</v>
      </c>
      <c r="D239" s="291"/>
      <c r="E239" s="292"/>
      <c r="F239" s="333"/>
      <c r="G239" s="333"/>
      <c r="H239" s="334"/>
      <c r="I239" s="264"/>
      <c r="J239" s="264"/>
      <c r="K239" s="457"/>
      <c r="L239" s="292"/>
      <c r="M239" s="322"/>
      <c r="N239" s="322"/>
      <c r="O239" s="169"/>
      <c r="P239" s="322"/>
      <c r="Q239" s="322"/>
      <c r="R239" s="361"/>
      <c r="S239" s="291"/>
      <c r="T239" s="291"/>
      <c r="U239" s="291"/>
      <c r="V239" s="291"/>
      <c r="W239" s="291"/>
      <c r="X239" s="291"/>
      <c r="Y239" s="291"/>
      <c r="Z239" s="291"/>
      <c r="AA239" s="291"/>
      <c r="AB239" s="291"/>
      <c r="AC239" s="291"/>
      <c r="AD239" s="291"/>
      <c r="AE239" s="291"/>
      <c r="AF239" s="291"/>
      <c r="AG239" s="291"/>
      <c r="AH239" s="291"/>
      <c r="AI239" s="291"/>
      <c r="AJ239" s="291"/>
      <c r="AK239" s="291"/>
      <c r="AL239" s="291"/>
      <c r="AM239" s="291"/>
      <c r="AN239" s="291"/>
      <c r="AO239" s="291"/>
      <c r="AP239" s="291"/>
      <c r="AQ239" s="291"/>
      <c r="AR239" s="291"/>
      <c r="AS239" s="291"/>
      <c r="AT239" s="291"/>
      <c r="AU239" s="291"/>
      <c r="AV239" s="291"/>
      <c r="AW239" s="291"/>
      <c r="AX239" s="291"/>
      <c r="AY239" s="291"/>
      <c r="AZ239" s="291"/>
      <c r="BA239" s="291"/>
      <c r="BB239" s="291"/>
      <c r="BC239" s="291"/>
      <c r="BD239" s="291"/>
      <c r="BE239" s="291"/>
      <c r="BF239" s="291"/>
      <c r="BG239" s="291"/>
      <c r="BH239" s="291"/>
      <c r="BI239" s="291"/>
      <c r="BJ239" s="291"/>
      <c r="BK239" s="291"/>
      <c r="BL239" s="291"/>
      <c r="BM239" s="291"/>
      <c r="BN239" s="291"/>
      <c r="BO239" s="291"/>
      <c r="BP239" s="291"/>
      <c r="BQ239" s="291"/>
      <c r="BR239" s="291"/>
      <c r="BS239" s="291"/>
      <c r="BT239" s="291"/>
      <c r="BU239" s="291"/>
      <c r="BV239" s="291"/>
      <c r="BW239" s="291"/>
      <c r="BX239" s="291"/>
      <c r="BY239" s="291"/>
      <c r="BZ239" s="291"/>
      <c r="CA239" s="291"/>
      <c r="CB239" s="291"/>
      <c r="CC239" s="291"/>
      <c r="CD239" s="291"/>
      <c r="CE239" s="291"/>
      <c r="CF239" s="291"/>
      <c r="CG239" s="291"/>
      <c r="CH239" s="291"/>
      <c r="CI239" s="291"/>
      <c r="CJ239" s="291"/>
      <c r="CK239" s="291"/>
      <c r="CL239" s="291"/>
      <c r="CM239" s="291"/>
      <c r="CN239" s="291"/>
      <c r="CO239" s="291"/>
      <c r="CP239" s="291"/>
      <c r="CQ239" s="291"/>
      <c r="CR239" s="291"/>
      <c r="CS239" s="291"/>
      <c r="CT239" s="291"/>
      <c r="CU239" s="291"/>
      <c r="CV239" s="291"/>
      <c r="CW239" s="291"/>
      <c r="CX239" s="291"/>
      <c r="CY239" s="291"/>
      <c r="CZ239" s="291"/>
      <c r="DA239" s="291"/>
      <c r="DB239" s="291"/>
      <c r="DC239" s="291"/>
      <c r="DD239" s="291"/>
      <c r="DE239" s="291"/>
      <c r="DF239" s="291"/>
      <c r="DG239" s="291"/>
      <c r="DH239" s="291"/>
      <c r="DI239" s="291"/>
      <c r="DJ239" s="291"/>
      <c r="DK239" s="291"/>
      <c r="DL239" s="291"/>
      <c r="DM239" s="291"/>
      <c r="DN239" s="291"/>
      <c r="DO239" s="291"/>
      <c r="DP239" s="291"/>
      <c r="DQ239" s="291"/>
      <c r="DR239" s="291"/>
      <c r="DS239" s="291"/>
      <c r="DT239" s="291"/>
      <c r="DU239" s="291"/>
      <c r="DV239" s="291"/>
      <c r="DW239" s="291"/>
      <c r="DX239" s="291"/>
      <c r="DY239" s="291"/>
      <c r="DZ239" s="291"/>
    </row>
    <row r="240" spans="1:130" ht="13.2" customHeight="1">
      <c r="A240" s="292"/>
      <c r="B240" s="318" t="s">
        <v>1</v>
      </c>
      <c r="C240" s="561" t="s">
        <v>294</v>
      </c>
      <c r="D240" s="291"/>
      <c r="E240" s="292"/>
      <c r="F240" s="333"/>
      <c r="G240" s="333"/>
      <c r="H240" s="334"/>
      <c r="I240" s="264"/>
      <c r="J240" s="264"/>
      <c r="K240" s="457"/>
      <c r="L240" s="292"/>
      <c r="M240" s="322"/>
      <c r="N240" s="322"/>
      <c r="O240" s="169"/>
      <c r="P240" s="322"/>
      <c r="Q240" s="322"/>
      <c r="R240" s="361"/>
      <c r="S240" s="291"/>
      <c r="T240" s="291"/>
      <c r="U240" s="291"/>
      <c r="V240" s="291"/>
      <c r="W240" s="291"/>
      <c r="X240" s="291"/>
      <c r="Y240" s="291"/>
      <c r="Z240" s="291"/>
      <c r="AA240" s="291"/>
      <c r="AB240" s="291"/>
      <c r="AC240" s="291"/>
      <c r="AD240" s="291"/>
      <c r="AE240" s="291"/>
      <c r="AF240" s="291"/>
      <c r="AG240" s="291"/>
      <c r="AH240" s="291"/>
      <c r="AI240" s="291"/>
      <c r="AJ240" s="291"/>
      <c r="AK240" s="291"/>
      <c r="AL240" s="291"/>
      <c r="AM240" s="291"/>
      <c r="AN240" s="291"/>
      <c r="AO240" s="291"/>
      <c r="AP240" s="291"/>
      <c r="AQ240" s="291"/>
      <c r="AR240" s="291"/>
      <c r="AS240" s="291"/>
      <c r="AT240" s="291"/>
      <c r="AU240" s="291"/>
      <c r="AV240" s="291"/>
      <c r="AW240" s="291"/>
      <c r="AX240" s="291"/>
      <c r="AY240" s="291"/>
      <c r="AZ240" s="291"/>
      <c r="BA240" s="291"/>
      <c r="BB240" s="291"/>
      <c r="BC240" s="291"/>
      <c r="BD240" s="291"/>
      <c r="BE240" s="291"/>
      <c r="BF240" s="291"/>
      <c r="BG240" s="291"/>
      <c r="BH240" s="291"/>
      <c r="BI240" s="291"/>
      <c r="BJ240" s="291"/>
      <c r="BK240" s="291"/>
      <c r="BL240" s="291"/>
      <c r="BM240" s="291"/>
      <c r="BN240" s="291"/>
      <c r="BO240" s="291"/>
      <c r="BP240" s="291"/>
      <c r="BQ240" s="291"/>
      <c r="BR240" s="291"/>
      <c r="BS240" s="291"/>
      <c r="BT240" s="291"/>
      <c r="BU240" s="291"/>
      <c r="BV240" s="291"/>
      <c r="BW240" s="291"/>
      <c r="BX240" s="291"/>
      <c r="BY240" s="291"/>
      <c r="BZ240" s="291"/>
      <c r="CA240" s="291"/>
      <c r="CB240" s="291"/>
      <c r="CC240" s="291"/>
      <c r="CD240" s="291"/>
      <c r="CE240" s="291"/>
      <c r="CF240" s="291"/>
      <c r="CG240" s="291"/>
      <c r="CH240" s="291"/>
      <c r="CI240" s="291"/>
      <c r="CJ240" s="291"/>
      <c r="CK240" s="291"/>
      <c r="CL240" s="291"/>
      <c r="CM240" s="291"/>
      <c r="CN240" s="291"/>
      <c r="CO240" s="291"/>
      <c r="CP240" s="291"/>
      <c r="CQ240" s="291"/>
      <c r="CR240" s="291"/>
      <c r="CS240" s="291"/>
      <c r="CT240" s="291"/>
      <c r="CU240" s="291"/>
      <c r="CV240" s="291"/>
      <c r="CW240" s="291"/>
      <c r="CX240" s="291"/>
      <c r="CY240" s="291"/>
      <c r="CZ240" s="291"/>
      <c r="DA240" s="291"/>
      <c r="DB240" s="291"/>
      <c r="DC240" s="291"/>
      <c r="DD240" s="291"/>
      <c r="DE240" s="291"/>
      <c r="DF240" s="291"/>
      <c r="DG240" s="291"/>
      <c r="DH240" s="291"/>
      <c r="DI240" s="291"/>
      <c r="DJ240" s="291"/>
      <c r="DK240" s="291"/>
      <c r="DL240" s="291"/>
      <c r="DM240" s="291"/>
      <c r="DN240" s="291"/>
      <c r="DO240" s="291"/>
      <c r="DP240" s="291"/>
      <c r="DQ240" s="291"/>
      <c r="DR240" s="291"/>
      <c r="DS240" s="291"/>
      <c r="DT240" s="291"/>
      <c r="DU240" s="291"/>
      <c r="DV240" s="291"/>
      <c r="DW240" s="291"/>
      <c r="DX240" s="291"/>
      <c r="DY240" s="291"/>
      <c r="DZ240" s="291"/>
    </row>
    <row r="241" spans="1:130" ht="13.2" customHeight="1">
      <c r="A241" s="292"/>
      <c r="B241" s="318" t="s">
        <v>1</v>
      </c>
      <c r="C241" s="561" t="s">
        <v>357</v>
      </c>
      <c r="D241" s="291"/>
      <c r="E241" s="292"/>
      <c r="F241" s="333"/>
      <c r="G241" s="333"/>
      <c r="H241" s="334"/>
      <c r="I241" s="264"/>
      <c r="J241" s="264"/>
      <c r="K241" s="457"/>
      <c r="L241" s="292"/>
      <c r="M241" s="322"/>
      <c r="N241" s="322"/>
      <c r="O241" s="169"/>
      <c r="P241" s="322"/>
      <c r="Q241" s="322"/>
      <c r="R241" s="361"/>
      <c r="S241" s="291"/>
      <c r="T241" s="291"/>
      <c r="U241" s="291"/>
      <c r="V241" s="291"/>
      <c r="W241" s="291"/>
      <c r="X241" s="291"/>
      <c r="Y241" s="291"/>
      <c r="Z241" s="291"/>
      <c r="AA241" s="291"/>
      <c r="AB241" s="291"/>
      <c r="AC241" s="291"/>
      <c r="AD241" s="291"/>
      <c r="AE241" s="291"/>
      <c r="AF241" s="291"/>
      <c r="AG241" s="291"/>
      <c r="AH241" s="291"/>
      <c r="AI241" s="291"/>
      <c r="AJ241" s="291"/>
      <c r="AK241" s="291"/>
      <c r="AL241" s="291"/>
      <c r="AM241" s="291"/>
      <c r="AN241" s="291"/>
      <c r="AO241" s="291"/>
      <c r="AP241" s="291"/>
      <c r="AQ241" s="291"/>
      <c r="AR241" s="291"/>
      <c r="AS241" s="291"/>
      <c r="AT241" s="291"/>
      <c r="AU241" s="291"/>
      <c r="AV241" s="291"/>
      <c r="AW241" s="291"/>
      <c r="AX241" s="291"/>
      <c r="AY241" s="291"/>
      <c r="AZ241" s="291"/>
      <c r="BA241" s="291"/>
      <c r="BB241" s="291"/>
      <c r="BC241" s="291"/>
      <c r="BD241" s="291"/>
      <c r="BE241" s="291"/>
      <c r="BF241" s="291"/>
      <c r="BG241" s="291"/>
      <c r="BH241" s="291"/>
      <c r="BI241" s="291"/>
      <c r="BJ241" s="291"/>
      <c r="BK241" s="291"/>
      <c r="BL241" s="291"/>
      <c r="BM241" s="291"/>
      <c r="BN241" s="291"/>
      <c r="BO241" s="291"/>
      <c r="BP241" s="291"/>
      <c r="BQ241" s="291"/>
      <c r="BR241" s="291"/>
      <c r="BS241" s="291"/>
      <c r="BT241" s="291"/>
      <c r="BU241" s="291"/>
      <c r="BV241" s="291"/>
      <c r="BW241" s="291"/>
      <c r="BX241" s="291"/>
      <c r="BY241" s="291"/>
      <c r="BZ241" s="291"/>
      <c r="CA241" s="291"/>
      <c r="CB241" s="291"/>
      <c r="CC241" s="291"/>
      <c r="CD241" s="291"/>
      <c r="CE241" s="291"/>
      <c r="CF241" s="291"/>
      <c r="CG241" s="291"/>
      <c r="CH241" s="291"/>
      <c r="CI241" s="291"/>
      <c r="CJ241" s="291"/>
      <c r="CK241" s="291"/>
      <c r="CL241" s="291"/>
      <c r="CM241" s="291"/>
      <c r="CN241" s="291"/>
      <c r="CO241" s="291"/>
      <c r="CP241" s="291"/>
      <c r="CQ241" s="291"/>
      <c r="CR241" s="291"/>
      <c r="CS241" s="291"/>
      <c r="CT241" s="291"/>
      <c r="CU241" s="291"/>
      <c r="CV241" s="291"/>
      <c r="CW241" s="291"/>
      <c r="CX241" s="291"/>
      <c r="CY241" s="291"/>
      <c r="CZ241" s="291"/>
      <c r="DA241" s="291"/>
      <c r="DB241" s="291"/>
      <c r="DC241" s="291"/>
      <c r="DD241" s="291"/>
      <c r="DE241" s="291"/>
      <c r="DF241" s="291"/>
      <c r="DG241" s="291"/>
      <c r="DH241" s="291"/>
      <c r="DI241" s="291"/>
      <c r="DJ241" s="291"/>
      <c r="DK241" s="291"/>
      <c r="DL241" s="291"/>
      <c r="DM241" s="291"/>
      <c r="DN241" s="291"/>
      <c r="DO241" s="291"/>
      <c r="DP241" s="291"/>
      <c r="DQ241" s="291"/>
      <c r="DR241" s="291"/>
      <c r="DS241" s="291"/>
      <c r="DT241" s="291"/>
      <c r="DU241" s="291"/>
      <c r="DV241" s="291"/>
      <c r="DW241" s="291"/>
      <c r="DX241" s="291"/>
      <c r="DY241" s="291"/>
      <c r="DZ241" s="291"/>
    </row>
    <row r="242" spans="1:130" ht="13.2" customHeight="1">
      <c r="A242" s="292"/>
      <c r="B242" s="318" t="s">
        <v>1</v>
      </c>
      <c r="C242" s="561" t="s">
        <v>356</v>
      </c>
      <c r="D242" s="291"/>
      <c r="E242" s="292"/>
      <c r="F242" s="333"/>
      <c r="G242" s="333"/>
      <c r="H242" s="334"/>
      <c r="I242" s="264"/>
      <c r="J242" s="264"/>
      <c r="K242" s="457"/>
      <c r="L242" s="292"/>
      <c r="M242" s="322"/>
      <c r="N242" s="322"/>
      <c r="O242" s="169"/>
      <c r="P242" s="322"/>
      <c r="Q242" s="322"/>
      <c r="R242" s="361"/>
      <c r="S242" s="291"/>
      <c r="T242" s="291"/>
      <c r="U242" s="291"/>
      <c r="V242" s="291"/>
      <c r="W242" s="291"/>
      <c r="X242" s="291"/>
      <c r="Y242" s="291"/>
      <c r="Z242" s="291"/>
      <c r="AA242" s="291"/>
      <c r="AB242" s="291"/>
      <c r="AC242" s="291"/>
      <c r="AD242" s="291"/>
      <c r="AE242" s="291"/>
      <c r="AF242" s="291"/>
      <c r="AG242" s="291"/>
      <c r="AH242" s="291"/>
      <c r="AI242" s="291"/>
      <c r="AJ242" s="291"/>
      <c r="AK242" s="291"/>
      <c r="AL242" s="291"/>
      <c r="AM242" s="291"/>
      <c r="AN242" s="291"/>
      <c r="AO242" s="291"/>
      <c r="AP242" s="291"/>
      <c r="AQ242" s="291"/>
      <c r="AR242" s="291"/>
      <c r="AS242" s="291"/>
      <c r="AT242" s="291"/>
      <c r="AU242" s="291"/>
      <c r="AV242" s="291"/>
      <c r="AW242" s="291"/>
      <c r="AX242" s="291"/>
      <c r="AY242" s="291"/>
      <c r="AZ242" s="291"/>
      <c r="BA242" s="291"/>
      <c r="BB242" s="291"/>
      <c r="BC242" s="291"/>
      <c r="BD242" s="291"/>
      <c r="BE242" s="291"/>
      <c r="BF242" s="291"/>
      <c r="BG242" s="291"/>
      <c r="BH242" s="291"/>
      <c r="BI242" s="291"/>
      <c r="BJ242" s="291"/>
      <c r="BK242" s="291"/>
      <c r="BL242" s="291"/>
      <c r="BM242" s="291"/>
      <c r="BN242" s="291"/>
      <c r="BO242" s="291"/>
      <c r="BP242" s="291"/>
      <c r="BQ242" s="291"/>
      <c r="BR242" s="291"/>
      <c r="BS242" s="291"/>
      <c r="BT242" s="291"/>
      <c r="BU242" s="291"/>
      <c r="BV242" s="291"/>
      <c r="BW242" s="291"/>
      <c r="BX242" s="291"/>
      <c r="BY242" s="291"/>
      <c r="BZ242" s="291"/>
      <c r="CA242" s="291"/>
      <c r="CB242" s="291"/>
      <c r="CC242" s="291"/>
      <c r="CD242" s="291"/>
      <c r="CE242" s="291"/>
      <c r="CF242" s="291"/>
      <c r="CG242" s="291"/>
      <c r="CH242" s="291"/>
      <c r="CI242" s="291"/>
      <c r="CJ242" s="291"/>
      <c r="CK242" s="291"/>
      <c r="CL242" s="291"/>
      <c r="CM242" s="291"/>
      <c r="CN242" s="291"/>
      <c r="CO242" s="291"/>
      <c r="CP242" s="291"/>
      <c r="CQ242" s="291"/>
      <c r="CR242" s="291"/>
      <c r="CS242" s="291"/>
      <c r="CT242" s="291"/>
      <c r="CU242" s="291"/>
      <c r="CV242" s="291"/>
      <c r="CW242" s="291"/>
      <c r="CX242" s="291"/>
      <c r="CY242" s="291"/>
      <c r="CZ242" s="291"/>
      <c r="DA242" s="291"/>
      <c r="DB242" s="291"/>
      <c r="DC242" s="291"/>
      <c r="DD242" s="291"/>
      <c r="DE242" s="291"/>
      <c r="DF242" s="291"/>
      <c r="DG242" s="291"/>
      <c r="DH242" s="291"/>
      <c r="DI242" s="291"/>
      <c r="DJ242" s="291"/>
      <c r="DK242" s="291"/>
      <c r="DL242" s="291"/>
      <c r="DM242" s="291"/>
      <c r="DN242" s="291"/>
      <c r="DO242" s="291"/>
      <c r="DP242" s="291"/>
      <c r="DQ242" s="291"/>
      <c r="DR242" s="291"/>
      <c r="DS242" s="291"/>
      <c r="DT242" s="291"/>
      <c r="DU242" s="291"/>
      <c r="DV242" s="291"/>
      <c r="DW242" s="291"/>
      <c r="DX242" s="291"/>
      <c r="DY242" s="291"/>
      <c r="DZ242" s="291"/>
    </row>
    <row r="243" spans="1:130" ht="13.2" customHeight="1">
      <c r="A243" s="562">
        <f>+A233+1</f>
        <v>37</v>
      </c>
      <c r="B243" s="316" t="s">
        <v>229</v>
      </c>
      <c r="C243" s="561"/>
      <c r="D243" s="296"/>
      <c r="E243" s="430" t="s">
        <v>230</v>
      </c>
      <c r="F243" s="332">
        <v>0</v>
      </c>
      <c r="G243" s="332">
        <v>0</v>
      </c>
      <c r="H243" s="332">
        <v>45</v>
      </c>
      <c r="I243" s="293">
        <f>3+6+6+6+6+6+6+3+4+8+6+4+3+3+2+3+3+1</f>
        <v>79</v>
      </c>
      <c r="J243" s="293">
        <v>0</v>
      </c>
      <c r="K243" s="457">
        <f>SUM(F243:J243)</f>
        <v>124</v>
      </c>
      <c r="L243" s="292" t="s">
        <v>17</v>
      </c>
      <c r="M243" s="322"/>
      <c r="N243" s="322"/>
      <c r="O243" s="169"/>
      <c r="P243" s="322">
        <f t="shared" si="10"/>
        <v>0</v>
      </c>
      <c r="Q243" s="322">
        <f t="shared" si="11"/>
        <v>0</v>
      </c>
      <c r="R243" s="361">
        <f>+K243*O243</f>
        <v>0</v>
      </c>
      <c r="S243" s="291"/>
      <c r="T243" s="291"/>
      <c r="U243" s="291"/>
      <c r="V243" s="291"/>
      <c r="W243" s="291"/>
      <c r="X243" s="291"/>
      <c r="Y243" s="291"/>
      <c r="Z243" s="291"/>
      <c r="AA243" s="291"/>
      <c r="AB243" s="291"/>
      <c r="AC243" s="291"/>
      <c r="AD243" s="291"/>
      <c r="AE243" s="291"/>
      <c r="AF243" s="291"/>
      <c r="AG243" s="291"/>
      <c r="AH243" s="291"/>
      <c r="AI243" s="291"/>
      <c r="AJ243" s="291"/>
      <c r="AK243" s="291"/>
      <c r="AL243" s="291"/>
      <c r="AM243" s="291"/>
      <c r="AN243" s="291"/>
      <c r="AO243" s="291"/>
      <c r="AP243" s="291"/>
      <c r="AQ243" s="291"/>
      <c r="AR243" s="291"/>
      <c r="AS243" s="291"/>
      <c r="AT243" s="291"/>
      <c r="AU243" s="291"/>
      <c r="AV243" s="291"/>
      <c r="AW243" s="291"/>
      <c r="AX243" s="291"/>
      <c r="AY243" s="291"/>
      <c r="AZ243" s="291"/>
      <c r="BA243" s="291"/>
      <c r="BB243" s="291"/>
      <c r="BC243" s="291"/>
      <c r="BD243" s="291"/>
      <c r="BE243" s="291"/>
      <c r="BF243" s="291"/>
      <c r="BG243" s="291"/>
      <c r="BH243" s="291"/>
      <c r="BI243" s="291"/>
      <c r="BJ243" s="291"/>
      <c r="BK243" s="291"/>
      <c r="BL243" s="291"/>
      <c r="BM243" s="291"/>
      <c r="BN243" s="291"/>
      <c r="BO243" s="291"/>
      <c r="BP243" s="291"/>
      <c r="BQ243" s="291"/>
      <c r="BR243" s="291"/>
      <c r="BS243" s="291"/>
      <c r="BT243" s="291"/>
      <c r="BU243" s="291"/>
      <c r="BV243" s="291"/>
      <c r="BW243" s="291"/>
      <c r="BX243" s="291"/>
      <c r="BY243" s="291"/>
      <c r="BZ243" s="291"/>
      <c r="CA243" s="291"/>
      <c r="CB243" s="291"/>
      <c r="CC243" s="291"/>
      <c r="CD243" s="291"/>
      <c r="CE243" s="291"/>
      <c r="CF243" s="291"/>
      <c r="CG243" s="291"/>
      <c r="CH243" s="291"/>
      <c r="CI243" s="291"/>
      <c r="CJ243" s="291"/>
      <c r="CK243" s="291"/>
      <c r="CL243" s="291"/>
      <c r="CM243" s="291"/>
      <c r="CN243" s="291"/>
      <c r="CO243" s="291"/>
      <c r="CP243" s="291"/>
      <c r="CQ243" s="291"/>
      <c r="CR243" s="291"/>
      <c r="CS243" s="291"/>
      <c r="CT243" s="291"/>
      <c r="CU243" s="291"/>
      <c r="CV243" s="291"/>
      <c r="CW243" s="291"/>
      <c r="CX243" s="291"/>
      <c r="CY243" s="291"/>
      <c r="CZ243" s="291"/>
      <c r="DA243" s="291"/>
      <c r="DB243" s="291"/>
      <c r="DC243" s="291"/>
      <c r="DD243" s="291"/>
      <c r="DE243" s="291"/>
      <c r="DF243" s="291"/>
      <c r="DG243" s="291"/>
      <c r="DH243" s="291"/>
      <c r="DI243" s="291"/>
      <c r="DJ243" s="291"/>
      <c r="DK243" s="291"/>
      <c r="DL243" s="291"/>
      <c r="DM243" s="291"/>
      <c r="DN243" s="291"/>
      <c r="DO243" s="291"/>
      <c r="DP243" s="291"/>
      <c r="DQ243" s="291"/>
      <c r="DR243" s="291"/>
      <c r="DS243" s="291"/>
      <c r="DT243" s="291"/>
      <c r="DU243" s="291"/>
      <c r="DV243" s="291"/>
      <c r="DW243" s="291"/>
      <c r="DX243" s="291"/>
      <c r="DY243" s="291"/>
      <c r="DZ243" s="291"/>
    </row>
    <row r="244" spans="1:130" ht="13.2" customHeight="1">
      <c r="A244" s="292"/>
      <c r="B244" s="318" t="s">
        <v>1</v>
      </c>
      <c r="C244" s="561" t="s">
        <v>539</v>
      </c>
      <c r="D244" s="561"/>
      <c r="E244" s="292"/>
      <c r="F244" s="333"/>
      <c r="G244" s="333"/>
      <c r="H244" s="334"/>
      <c r="I244" s="264"/>
      <c r="J244" s="264"/>
      <c r="K244" s="457"/>
      <c r="L244" s="292"/>
      <c r="M244" s="322"/>
      <c r="N244" s="322"/>
      <c r="O244" s="169"/>
      <c r="P244" s="322"/>
      <c r="Q244" s="322"/>
      <c r="R244" s="361"/>
      <c r="S244" s="291"/>
      <c r="T244" s="291"/>
      <c r="U244" s="291"/>
      <c r="V244" s="291"/>
      <c r="W244" s="291"/>
      <c r="X244" s="291"/>
      <c r="Y244" s="291"/>
      <c r="Z244" s="291"/>
      <c r="AA244" s="291"/>
      <c r="AB244" s="291"/>
      <c r="AC244" s="291"/>
      <c r="AD244" s="291"/>
      <c r="AE244" s="291"/>
      <c r="AF244" s="291"/>
      <c r="AG244" s="291"/>
      <c r="AH244" s="291"/>
      <c r="AI244" s="291"/>
      <c r="AJ244" s="291"/>
      <c r="AK244" s="291"/>
      <c r="AL244" s="291"/>
      <c r="AM244" s="291"/>
      <c r="AN244" s="291"/>
      <c r="AO244" s="291"/>
      <c r="AP244" s="291"/>
      <c r="AQ244" s="291"/>
      <c r="AR244" s="291"/>
      <c r="AS244" s="291"/>
      <c r="AT244" s="291"/>
      <c r="AU244" s="291"/>
      <c r="AV244" s="291"/>
      <c r="AW244" s="291"/>
      <c r="AX244" s="291"/>
      <c r="AY244" s="291"/>
      <c r="AZ244" s="291"/>
      <c r="BA244" s="291"/>
      <c r="BB244" s="291"/>
      <c r="BC244" s="291"/>
      <c r="BD244" s="291"/>
      <c r="BE244" s="291"/>
      <c r="BF244" s="291"/>
      <c r="BG244" s="291"/>
      <c r="BH244" s="291"/>
      <c r="BI244" s="291"/>
      <c r="BJ244" s="291"/>
      <c r="BK244" s="291"/>
      <c r="BL244" s="291"/>
      <c r="BM244" s="291"/>
      <c r="BN244" s="291"/>
      <c r="BO244" s="291"/>
      <c r="BP244" s="291"/>
      <c r="BQ244" s="291"/>
      <c r="BR244" s="291"/>
      <c r="BS244" s="291"/>
      <c r="BT244" s="291"/>
      <c r="BU244" s="291"/>
      <c r="BV244" s="291"/>
      <c r="BW244" s="291"/>
      <c r="BX244" s="291"/>
      <c r="BY244" s="291"/>
      <c r="BZ244" s="291"/>
      <c r="CA244" s="291"/>
      <c r="CB244" s="291"/>
      <c r="CC244" s="291"/>
      <c r="CD244" s="291"/>
      <c r="CE244" s="291"/>
      <c r="CF244" s="291"/>
      <c r="CG244" s="291"/>
      <c r="CH244" s="291"/>
      <c r="CI244" s="291"/>
      <c r="CJ244" s="291"/>
      <c r="CK244" s="291"/>
      <c r="CL244" s="291"/>
      <c r="CM244" s="291"/>
      <c r="CN244" s="291"/>
      <c r="CO244" s="291"/>
      <c r="CP244" s="291"/>
      <c r="CQ244" s="291"/>
      <c r="CR244" s="291"/>
      <c r="CS244" s="291"/>
      <c r="CT244" s="291"/>
      <c r="CU244" s="291"/>
      <c r="CV244" s="291"/>
      <c r="CW244" s="291"/>
      <c r="CX244" s="291"/>
      <c r="CY244" s="291"/>
      <c r="CZ244" s="291"/>
      <c r="DA244" s="291"/>
      <c r="DB244" s="291"/>
      <c r="DC244" s="291"/>
      <c r="DD244" s="291"/>
      <c r="DE244" s="291"/>
      <c r="DF244" s="291"/>
      <c r="DG244" s="291"/>
      <c r="DH244" s="291"/>
      <c r="DI244" s="291"/>
      <c r="DJ244" s="291"/>
      <c r="DK244" s="291"/>
      <c r="DL244" s="291"/>
      <c r="DM244" s="291"/>
      <c r="DN244" s="291"/>
      <c r="DO244" s="291"/>
      <c r="DP244" s="291"/>
      <c r="DQ244" s="291"/>
      <c r="DR244" s="291"/>
      <c r="DS244" s="291"/>
      <c r="DT244" s="291"/>
      <c r="DU244" s="291"/>
      <c r="DV244" s="291"/>
      <c r="DW244" s="291"/>
      <c r="DX244" s="291"/>
      <c r="DY244" s="291"/>
      <c r="DZ244" s="291"/>
    </row>
    <row r="245" spans="1:130" ht="13.2" customHeight="1">
      <c r="A245" s="292"/>
      <c r="B245" s="318" t="s">
        <v>1</v>
      </c>
      <c r="C245" s="561" t="s">
        <v>355</v>
      </c>
      <c r="D245" s="296"/>
      <c r="E245" s="292"/>
      <c r="F245" s="333"/>
      <c r="G245" s="333"/>
      <c r="H245" s="334"/>
      <c r="I245" s="264"/>
      <c r="J245" s="264"/>
      <c r="K245" s="457"/>
      <c r="L245" s="292"/>
      <c r="M245" s="322"/>
      <c r="N245" s="322"/>
      <c r="O245" s="169"/>
      <c r="P245" s="322"/>
      <c r="Q245" s="322"/>
      <c r="R245" s="361"/>
      <c r="S245" s="291"/>
      <c r="T245" s="291"/>
      <c r="U245" s="291"/>
      <c r="V245" s="291"/>
      <c r="W245" s="291"/>
      <c r="X245" s="291"/>
      <c r="Y245" s="291"/>
      <c r="Z245" s="291"/>
      <c r="AA245" s="291"/>
      <c r="AB245" s="291"/>
      <c r="AC245" s="291"/>
      <c r="AD245" s="291"/>
      <c r="AE245" s="291"/>
      <c r="AF245" s="291"/>
      <c r="AG245" s="291"/>
      <c r="AH245" s="291"/>
      <c r="AI245" s="291"/>
      <c r="AJ245" s="291"/>
      <c r="AK245" s="291"/>
      <c r="AL245" s="291"/>
      <c r="AM245" s="291"/>
      <c r="AN245" s="291"/>
      <c r="AO245" s="291"/>
      <c r="AP245" s="291"/>
      <c r="AQ245" s="291"/>
      <c r="AR245" s="291"/>
      <c r="AS245" s="291"/>
      <c r="AT245" s="291"/>
      <c r="AU245" s="291"/>
      <c r="AV245" s="291"/>
      <c r="AW245" s="291"/>
      <c r="AX245" s="291"/>
      <c r="AY245" s="291"/>
      <c r="AZ245" s="291"/>
      <c r="BA245" s="291"/>
      <c r="BB245" s="291"/>
      <c r="BC245" s="291"/>
      <c r="BD245" s="291"/>
      <c r="BE245" s="291"/>
      <c r="BF245" s="291"/>
      <c r="BG245" s="291"/>
      <c r="BH245" s="291"/>
      <c r="BI245" s="291"/>
      <c r="BJ245" s="291"/>
      <c r="BK245" s="291"/>
      <c r="BL245" s="291"/>
      <c r="BM245" s="291"/>
      <c r="BN245" s="291"/>
      <c r="BO245" s="291"/>
      <c r="BP245" s="291"/>
      <c r="BQ245" s="291"/>
      <c r="BR245" s="291"/>
      <c r="BS245" s="291"/>
      <c r="BT245" s="291"/>
      <c r="BU245" s="291"/>
      <c r="BV245" s="291"/>
      <c r="BW245" s="291"/>
      <c r="BX245" s="291"/>
      <c r="BY245" s="291"/>
      <c r="BZ245" s="291"/>
      <c r="CA245" s="291"/>
      <c r="CB245" s="291"/>
      <c r="CC245" s="291"/>
      <c r="CD245" s="291"/>
      <c r="CE245" s="291"/>
      <c r="CF245" s="291"/>
      <c r="CG245" s="291"/>
      <c r="CH245" s="291"/>
      <c r="CI245" s="291"/>
      <c r="CJ245" s="291"/>
      <c r="CK245" s="291"/>
      <c r="CL245" s="291"/>
      <c r="CM245" s="291"/>
      <c r="CN245" s="291"/>
      <c r="CO245" s="291"/>
      <c r="CP245" s="291"/>
      <c r="CQ245" s="291"/>
      <c r="CR245" s="291"/>
      <c r="CS245" s="291"/>
      <c r="CT245" s="291"/>
      <c r="CU245" s="291"/>
      <c r="CV245" s="291"/>
      <c r="CW245" s="291"/>
      <c r="CX245" s="291"/>
      <c r="CY245" s="291"/>
      <c r="CZ245" s="291"/>
      <c r="DA245" s="291"/>
      <c r="DB245" s="291"/>
      <c r="DC245" s="291"/>
      <c r="DD245" s="291"/>
      <c r="DE245" s="291"/>
      <c r="DF245" s="291"/>
      <c r="DG245" s="291"/>
      <c r="DH245" s="291"/>
      <c r="DI245" s="291"/>
      <c r="DJ245" s="291"/>
      <c r="DK245" s="291"/>
      <c r="DL245" s="291"/>
      <c r="DM245" s="291"/>
      <c r="DN245" s="291"/>
      <c r="DO245" s="291"/>
      <c r="DP245" s="291"/>
      <c r="DQ245" s="291"/>
      <c r="DR245" s="291"/>
      <c r="DS245" s="291"/>
      <c r="DT245" s="291"/>
      <c r="DU245" s="291"/>
      <c r="DV245" s="291"/>
      <c r="DW245" s="291"/>
      <c r="DX245" s="291"/>
      <c r="DY245" s="291"/>
      <c r="DZ245" s="291"/>
    </row>
    <row r="246" spans="1:130" ht="13.2" customHeight="1">
      <c r="A246" s="292"/>
      <c r="B246" s="318" t="s">
        <v>1</v>
      </c>
      <c r="C246" s="561" t="s">
        <v>356</v>
      </c>
      <c r="D246" s="296"/>
      <c r="E246" s="292"/>
      <c r="F246" s="333"/>
      <c r="G246" s="333"/>
      <c r="H246" s="334"/>
      <c r="I246" s="264"/>
      <c r="J246" s="264"/>
      <c r="K246" s="457"/>
      <c r="L246" s="292"/>
      <c r="M246" s="322"/>
      <c r="N246" s="322"/>
      <c r="O246" s="169"/>
      <c r="P246" s="322"/>
      <c r="Q246" s="322"/>
      <c r="R246" s="361"/>
      <c r="S246" s="291"/>
      <c r="T246" s="291"/>
      <c r="U246" s="291"/>
      <c r="V246" s="291"/>
      <c r="W246" s="291"/>
      <c r="X246" s="291"/>
      <c r="Y246" s="291"/>
      <c r="Z246" s="291"/>
      <c r="AA246" s="291"/>
      <c r="AB246" s="291"/>
      <c r="AC246" s="291"/>
      <c r="AD246" s="291"/>
      <c r="AE246" s="291"/>
      <c r="AF246" s="291"/>
      <c r="AG246" s="291"/>
      <c r="AH246" s="291"/>
      <c r="AI246" s="291"/>
      <c r="AJ246" s="291"/>
      <c r="AK246" s="291"/>
      <c r="AL246" s="291"/>
      <c r="AM246" s="291"/>
      <c r="AN246" s="291"/>
      <c r="AO246" s="291"/>
      <c r="AP246" s="291"/>
      <c r="AQ246" s="291"/>
      <c r="AR246" s="291"/>
      <c r="AS246" s="291"/>
      <c r="AT246" s="291"/>
      <c r="AU246" s="291"/>
      <c r="AV246" s="291"/>
      <c r="AW246" s="291"/>
      <c r="AX246" s="291"/>
      <c r="AY246" s="291"/>
      <c r="AZ246" s="291"/>
      <c r="BA246" s="291"/>
      <c r="BB246" s="291"/>
      <c r="BC246" s="291"/>
      <c r="BD246" s="291"/>
      <c r="BE246" s="291"/>
      <c r="BF246" s="291"/>
      <c r="BG246" s="291"/>
      <c r="BH246" s="291"/>
      <c r="BI246" s="291"/>
      <c r="BJ246" s="291"/>
      <c r="BK246" s="291"/>
      <c r="BL246" s="291"/>
      <c r="BM246" s="291"/>
      <c r="BN246" s="291"/>
      <c r="BO246" s="291"/>
      <c r="BP246" s="291"/>
      <c r="BQ246" s="291"/>
      <c r="BR246" s="291"/>
      <c r="BS246" s="291"/>
      <c r="BT246" s="291"/>
      <c r="BU246" s="291"/>
      <c r="BV246" s="291"/>
      <c r="BW246" s="291"/>
      <c r="BX246" s="291"/>
      <c r="BY246" s="291"/>
      <c r="BZ246" s="291"/>
      <c r="CA246" s="291"/>
      <c r="CB246" s="291"/>
      <c r="CC246" s="291"/>
      <c r="CD246" s="291"/>
      <c r="CE246" s="291"/>
      <c r="CF246" s="291"/>
      <c r="CG246" s="291"/>
      <c r="CH246" s="291"/>
      <c r="CI246" s="291"/>
      <c r="CJ246" s="291"/>
      <c r="CK246" s="291"/>
      <c r="CL246" s="291"/>
      <c r="CM246" s="291"/>
      <c r="CN246" s="291"/>
      <c r="CO246" s="291"/>
      <c r="CP246" s="291"/>
      <c r="CQ246" s="291"/>
      <c r="CR246" s="291"/>
      <c r="CS246" s="291"/>
      <c r="CT246" s="291"/>
      <c r="CU246" s="291"/>
      <c r="CV246" s="291"/>
      <c r="CW246" s="291"/>
      <c r="CX246" s="291"/>
      <c r="CY246" s="291"/>
      <c r="CZ246" s="291"/>
      <c r="DA246" s="291"/>
      <c r="DB246" s="291"/>
      <c r="DC246" s="291"/>
      <c r="DD246" s="291"/>
      <c r="DE246" s="291"/>
      <c r="DF246" s="291"/>
      <c r="DG246" s="291"/>
      <c r="DH246" s="291"/>
      <c r="DI246" s="291"/>
      <c r="DJ246" s="291"/>
      <c r="DK246" s="291"/>
      <c r="DL246" s="291"/>
      <c r="DM246" s="291"/>
      <c r="DN246" s="291"/>
      <c r="DO246" s="291"/>
      <c r="DP246" s="291"/>
      <c r="DQ246" s="291"/>
      <c r="DR246" s="291"/>
      <c r="DS246" s="291"/>
      <c r="DT246" s="291"/>
      <c r="DU246" s="291"/>
      <c r="DV246" s="291"/>
      <c r="DW246" s="291"/>
      <c r="DX246" s="291"/>
      <c r="DY246" s="291"/>
      <c r="DZ246" s="291"/>
    </row>
    <row r="247" spans="1:130" ht="13.2" customHeight="1">
      <c r="A247" s="292"/>
      <c r="B247" s="318" t="s">
        <v>1</v>
      </c>
      <c r="C247" s="561" t="s">
        <v>189</v>
      </c>
      <c r="D247" s="296"/>
      <c r="E247" s="292"/>
      <c r="F247" s="333"/>
      <c r="G247" s="333"/>
      <c r="H247" s="334"/>
      <c r="I247" s="264"/>
      <c r="J247" s="264"/>
      <c r="K247" s="457"/>
      <c r="L247" s="292"/>
      <c r="M247" s="322"/>
      <c r="N247" s="322"/>
      <c r="O247" s="169"/>
      <c r="P247" s="322"/>
      <c r="Q247" s="322"/>
      <c r="R247" s="361"/>
      <c r="S247" s="291"/>
      <c r="T247" s="291"/>
      <c r="U247" s="291"/>
      <c r="V247" s="291"/>
      <c r="W247" s="291"/>
      <c r="X247" s="291"/>
      <c r="Y247" s="291"/>
      <c r="Z247" s="291"/>
      <c r="AA247" s="291"/>
      <c r="AB247" s="291"/>
      <c r="AC247" s="291"/>
      <c r="AD247" s="291"/>
      <c r="AE247" s="291"/>
      <c r="AF247" s="291"/>
      <c r="AG247" s="291"/>
      <c r="AH247" s="291"/>
      <c r="AI247" s="291"/>
      <c r="AJ247" s="291"/>
      <c r="AK247" s="291"/>
      <c r="AL247" s="291"/>
      <c r="AM247" s="291"/>
      <c r="AN247" s="291"/>
      <c r="AO247" s="291"/>
      <c r="AP247" s="291"/>
      <c r="AQ247" s="291"/>
      <c r="AR247" s="291"/>
      <c r="AS247" s="291"/>
      <c r="AT247" s="291"/>
      <c r="AU247" s="291"/>
      <c r="AV247" s="291"/>
      <c r="AW247" s="291"/>
      <c r="AX247" s="291"/>
      <c r="AY247" s="291"/>
      <c r="AZ247" s="291"/>
      <c r="BA247" s="291"/>
      <c r="BB247" s="291"/>
      <c r="BC247" s="291"/>
      <c r="BD247" s="291"/>
      <c r="BE247" s="291"/>
      <c r="BF247" s="291"/>
      <c r="BG247" s="291"/>
      <c r="BH247" s="291"/>
      <c r="BI247" s="291"/>
      <c r="BJ247" s="291"/>
      <c r="BK247" s="291"/>
      <c r="BL247" s="291"/>
      <c r="BM247" s="291"/>
      <c r="BN247" s="291"/>
      <c r="BO247" s="291"/>
      <c r="BP247" s="291"/>
      <c r="BQ247" s="291"/>
      <c r="BR247" s="291"/>
      <c r="BS247" s="291"/>
      <c r="BT247" s="291"/>
      <c r="BU247" s="291"/>
      <c r="BV247" s="291"/>
      <c r="BW247" s="291"/>
      <c r="BX247" s="291"/>
      <c r="BY247" s="291"/>
      <c r="BZ247" s="291"/>
      <c r="CA247" s="291"/>
      <c r="CB247" s="291"/>
      <c r="CC247" s="291"/>
      <c r="CD247" s="291"/>
      <c r="CE247" s="291"/>
      <c r="CF247" s="291"/>
      <c r="CG247" s="291"/>
      <c r="CH247" s="291"/>
      <c r="CI247" s="291"/>
      <c r="CJ247" s="291"/>
      <c r="CK247" s="291"/>
      <c r="CL247" s="291"/>
      <c r="CM247" s="291"/>
      <c r="CN247" s="291"/>
      <c r="CO247" s="291"/>
      <c r="CP247" s="291"/>
      <c r="CQ247" s="291"/>
      <c r="CR247" s="291"/>
      <c r="CS247" s="291"/>
      <c r="CT247" s="291"/>
      <c r="CU247" s="291"/>
      <c r="CV247" s="291"/>
      <c r="CW247" s="291"/>
      <c r="CX247" s="291"/>
      <c r="CY247" s="291"/>
      <c r="CZ247" s="291"/>
      <c r="DA247" s="291"/>
      <c r="DB247" s="291"/>
      <c r="DC247" s="291"/>
      <c r="DD247" s="291"/>
      <c r="DE247" s="291"/>
      <c r="DF247" s="291"/>
      <c r="DG247" s="291"/>
      <c r="DH247" s="291"/>
      <c r="DI247" s="291"/>
      <c r="DJ247" s="291"/>
      <c r="DK247" s="291"/>
      <c r="DL247" s="291"/>
      <c r="DM247" s="291"/>
      <c r="DN247" s="291"/>
      <c r="DO247" s="291"/>
      <c r="DP247" s="291"/>
      <c r="DQ247" s="291"/>
      <c r="DR247" s="291"/>
      <c r="DS247" s="291"/>
      <c r="DT247" s="291"/>
      <c r="DU247" s="291"/>
      <c r="DV247" s="291"/>
      <c r="DW247" s="291"/>
      <c r="DX247" s="291"/>
      <c r="DY247" s="291"/>
      <c r="DZ247" s="291"/>
    </row>
    <row r="248" spans="1:130" ht="13.2" customHeight="1">
      <c r="A248" s="292"/>
      <c r="B248" s="318" t="s">
        <v>1</v>
      </c>
      <c r="C248" s="561" t="s">
        <v>197</v>
      </c>
      <c r="D248" s="296"/>
      <c r="E248" s="292"/>
      <c r="F248" s="333"/>
      <c r="G248" s="333"/>
      <c r="H248" s="334"/>
      <c r="I248" s="264"/>
      <c r="J248" s="264"/>
      <c r="K248" s="457"/>
      <c r="L248" s="292"/>
      <c r="M248" s="322"/>
      <c r="N248" s="322"/>
      <c r="O248" s="169"/>
      <c r="P248" s="322"/>
      <c r="Q248" s="322"/>
      <c r="R248" s="361"/>
      <c r="S248" s="291"/>
      <c r="T248" s="291"/>
      <c r="U248" s="291"/>
      <c r="V248" s="291"/>
      <c r="W248" s="291"/>
      <c r="X248" s="291"/>
      <c r="Y248" s="291"/>
      <c r="Z248" s="291"/>
      <c r="AA248" s="291"/>
      <c r="AB248" s="291"/>
      <c r="AC248" s="291"/>
      <c r="AD248" s="291"/>
      <c r="AE248" s="291"/>
      <c r="AF248" s="291"/>
      <c r="AG248" s="291"/>
      <c r="AH248" s="291"/>
      <c r="AI248" s="291"/>
      <c r="AJ248" s="291"/>
      <c r="AK248" s="291"/>
      <c r="AL248" s="291"/>
      <c r="AM248" s="291"/>
      <c r="AN248" s="291"/>
      <c r="AO248" s="291"/>
      <c r="AP248" s="291"/>
      <c r="AQ248" s="291"/>
      <c r="AR248" s="291"/>
      <c r="AS248" s="291"/>
      <c r="AT248" s="291"/>
      <c r="AU248" s="291"/>
      <c r="AV248" s="291"/>
      <c r="AW248" s="291"/>
      <c r="AX248" s="291"/>
      <c r="AY248" s="291"/>
      <c r="AZ248" s="291"/>
      <c r="BA248" s="291"/>
      <c r="BB248" s="291"/>
      <c r="BC248" s="291"/>
      <c r="BD248" s="291"/>
      <c r="BE248" s="291"/>
      <c r="BF248" s="291"/>
      <c r="BG248" s="291"/>
      <c r="BH248" s="291"/>
      <c r="BI248" s="291"/>
      <c r="BJ248" s="291"/>
      <c r="BK248" s="291"/>
      <c r="BL248" s="291"/>
      <c r="BM248" s="291"/>
      <c r="BN248" s="291"/>
      <c r="BO248" s="291"/>
      <c r="BP248" s="291"/>
      <c r="BQ248" s="291"/>
      <c r="BR248" s="291"/>
      <c r="BS248" s="291"/>
      <c r="BT248" s="291"/>
      <c r="BU248" s="291"/>
      <c r="BV248" s="291"/>
      <c r="BW248" s="291"/>
      <c r="BX248" s="291"/>
      <c r="BY248" s="291"/>
      <c r="BZ248" s="291"/>
      <c r="CA248" s="291"/>
      <c r="CB248" s="291"/>
      <c r="CC248" s="291"/>
      <c r="CD248" s="291"/>
      <c r="CE248" s="291"/>
      <c r="CF248" s="291"/>
      <c r="CG248" s="291"/>
      <c r="CH248" s="291"/>
      <c r="CI248" s="291"/>
      <c r="CJ248" s="291"/>
      <c r="CK248" s="291"/>
      <c r="CL248" s="291"/>
      <c r="CM248" s="291"/>
      <c r="CN248" s="291"/>
      <c r="CO248" s="291"/>
      <c r="CP248" s="291"/>
      <c r="CQ248" s="291"/>
      <c r="CR248" s="291"/>
      <c r="CS248" s="291"/>
      <c r="CT248" s="291"/>
      <c r="CU248" s="291"/>
      <c r="CV248" s="291"/>
      <c r="CW248" s="291"/>
      <c r="CX248" s="291"/>
      <c r="CY248" s="291"/>
      <c r="CZ248" s="291"/>
      <c r="DA248" s="291"/>
      <c r="DB248" s="291"/>
      <c r="DC248" s="291"/>
      <c r="DD248" s="291"/>
      <c r="DE248" s="291"/>
      <c r="DF248" s="291"/>
      <c r="DG248" s="291"/>
      <c r="DH248" s="291"/>
      <c r="DI248" s="291"/>
      <c r="DJ248" s="291"/>
      <c r="DK248" s="291"/>
      <c r="DL248" s="291"/>
      <c r="DM248" s="291"/>
      <c r="DN248" s="291"/>
      <c r="DO248" s="291"/>
      <c r="DP248" s="291"/>
      <c r="DQ248" s="291"/>
      <c r="DR248" s="291"/>
      <c r="DS248" s="291"/>
      <c r="DT248" s="291"/>
      <c r="DU248" s="291"/>
      <c r="DV248" s="291"/>
      <c r="DW248" s="291"/>
      <c r="DX248" s="291"/>
      <c r="DY248" s="291"/>
      <c r="DZ248" s="291"/>
    </row>
    <row r="249" spans="1:130" ht="13.2" customHeight="1">
      <c r="A249" s="562">
        <f>+A243+1</f>
        <v>38</v>
      </c>
      <c r="B249" s="316" t="s">
        <v>231</v>
      </c>
      <c r="C249" s="561"/>
      <c r="D249" s="296"/>
      <c r="E249" s="430" t="s">
        <v>235</v>
      </c>
      <c r="F249" s="332">
        <v>0</v>
      </c>
      <c r="G249" s="332">
        <v>0</v>
      </c>
      <c r="H249" s="332">
        <v>0</v>
      </c>
      <c r="I249" s="293">
        <v>0</v>
      </c>
      <c r="J249" s="293">
        <v>1</v>
      </c>
      <c r="K249" s="457">
        <f>SUM(F249:J249)</f>
        <v>1</v>
      </c>
      <c r="L249" s="292" t="s">
        <v>17</v>
      </c>
      <c r="M249" s="322"/>
      <c r="N249" s="322"/>
      <c r="O249" s="169"/>
      <c r="P249" s="322">
        <f t="shared" si="10"/>
        <v>0</v>
      </c>
      <c r="Q249" s="322">
        <f t="shared" si="11"/>
        <v>0</v>
      </c>
      <c r="R249" s="361">
        <f>+K249*O249</f>
        <v>0</v>
      </c>
      <c r="S249" s="291"/>
      <c r="T249" s="291"/>
      <c r="U249" s="291"/>
      <c r="V249" s="291"/>
      <c r="W249" s="291"/>
      <c r="X249" s="291"/>
      <c r="Y249" s="291"/>
      <c r="Z249" s="291"/>
      <c r="AA249" s="291"/>
      <c r="AB249" s="291"/>
      <c r="AC249" s="291"/>
      <c r="AD249" s="291"/>
      <c r="AE249" s="291"/>
      <c r="AF249" s="291"/>
      <c r="AG249" s="291"/>
      <c r="AH249" s="291"/>
      <c r="AI249" s="291"/>
      <c r="AJ249" s="291"/>
      <c r="AK249" s="291"/>
      <c r="AL249" s="291"/>
      <c r="AM249" s="291"/>
      <c r="AN249" s="291"/>
      <c r="AO249" s="291"/>
      <c r="AP249" s="291"/>
      <c r="AQ249" s="291"/>
      <c r="AR249" s="291"/>
      <c r="AS249" s="291"/>
      <c r="AT249" s="291"/>
      <c r="AU249" s="291"/>
      <c r="AV249" s="291"/>
      <c r="AW249" s="291"/>
      <c r="AX249" s="291"/>
      <c r="AY249" s="291"/>
      <c r="AZ249" s="291"/>
      <c r="BA249" s="291"/>
      <c r="BB249" s="291"/>
      <c r="BC249" s="291"/>
      <c r="BD249" s="291"/>
      <c r="BE249" s="291"/>
      <c r="BF249" s="291"/>
      <c r="BG249" s="291"/>
      <c r="BH249" s="291"/>
      <c r="BI249" s="291"/>
      <c r="BJ249" s="291"/>
      <c r="BK249" s="291"/>
      <c r="BL249" s="291"/>
      <c r="BM249" s="291"/>
      <c r="BN249" s="291"/>
      <c r="BO249" s="291"/>
      <c r="BP249" s="291"/>
      <c r="BQ249" s="291"/>
      <c r="BR249" s="291"/>
      <c r="BS249" s="291"/>
      <c r="BT249" s="291"/>
      <c r="BU249" s="291"/>
      <c r="BV249" s="291"/>
      <c r="BW249" s="291"/>
      <c r="BX249" s="291"/>
      <c r="BY249" s="291"/>
      <c r="BZ249" s="291"/>
      <c r="CA249" s="291"/>
      <c r="CB249" s="291"/>
      <c r="CC249" s="291"/>
      <c r="CD249" s="291"/>
      <c r="CE249" s="291"/>
      <c r="CF249" s="291"/>
      <c r="CG249" s="291"/>
      <c r="CH249" s="291"/>
      <c r="CI249" s="291"/>
      <c r="CJ249" s="291"/>
      <c r="CK249" s="291"/>
      <c r="CL249" s="291"/>
      <c r="CM249" s="291"/>
      <c r="CN249" s="291"/>
      <c r="CO249" s="291"/>
      <c r="CP249" s="291"/>
      <c r="CQ249" s="291"/>
      <c r="CR249" s="291"/>
      <c r="CS249" s="291"/>
      <c r="CT249" s="291"/>
      <c r="CU249" s="291"/>
      <c r="CV249" s="291"/>
      <c r="CW249" s="291"/>
      <c r="CX249" s="291"/>
      <c r="CY249" s="291"/>
      <c r="CZ249" s="291"/>
      <c r="DA249" s="291"/>
      <c r="DB249" s="291"/>
      <c r="DC249" s="291"/>
      <c r="DD249" s="291"/>
      <c r="DE249" s="291"/>
      <c r="DF249" s="291"/>
      <c r="DG249" s="291"/>
      <c r="DH249" s="291"/>
      <c r="DI249" s="291"/>
      <c r="DJ249" s="291"/>
      <c r="DK249" s="291"/>
      <c r="DL249" s="291"/>
      <c r="DM249" s="291"/>
      <c r="DN249" s="291"/>
      <c r="DO249" s="291"/>
      <c r="DP249" s="291"/>
      <c r="DQ249" s="291"/>
      <c r="DR249" s="291"/>
      <c r="DS249" s="291"/>
      <c r="DT249" s="291"/>
      <c r="DU249" s="291"/>
      <c r="DV249" s="291"/>
      <c r="DW249" s="291"/>
      <c r="DX249" s="291"/>
      <c r="DY249" s="291"/>
      <c r="DZ249" s="291"/>
    </row>
    <row r="250" spans="1:130" ht="13.2" customHeight="1">
      <c r="A250" s="292"/>
      <c r="B250" s="318" t="s">
        <v>1</v>
      </c>
      <c r="C250" s="561" t="s">
        <v>568</v>
      </c>
      <c r="D250" s="561"/>
      <c r="E250" s="292"/>
      <c r="F250" s="333"/>
      <c r="G250" s="333"/>
      <c r="H250" s="334"/>
      <c r="I250" s="264"/>
      <c r="J250" s="264"/>
      <c r="K250" s="457"/>
      <c r="L250" s="292"/>
      <c r="M250" s="322"/>
      <c r="N250" s="322"/>
      <c r="O250" s="169"/>
      <c r="P250" s="322"/>
      <c r="Q250" s="322"/>
      <c r="R250" s="361"/>
      <c r="S250" s="291"/>
      <c r="T250" s="291"/>
      <c r="U250" s="291"/>
      <c r="V250" s="291"/>
      <c r="W250" s="291"/>
      <c r="X250" s="291"/>
      <c r="Y250" s="291"/>
      <c r="Z250" s="291"/>
      <c r="AA250" s="291"/>
      <c r="AB250" s="291"/>
      <c r="AC250" s="291"/>
      <c r="AD250" s="291"/>
      <c r="AE250" s="291"/>
      <c r="AF250" s="291"/>
      <c r="AG250" s="291"/>
      <c r="AH250" s="291"/>
      <c r="AI250" s="291"/>
      <c r="AJ250" s="291"/>
      <c r="AK250" s="291"/>
      <c r="AL250" s="291"/>
      <c r="AM250" s="291"/>
      <c r="AN250" s="291"/>
      <c r="AO250" s="291"/>
      <c r="AP250" s="291"/>
      <c r="AQ250" s="291"/>
      <c r="AR250" s="291"/>
      <c r="AS250" s="291"/>
      <c r="AT250" s="291"/>
      <c r="AU250" s="291"/>
      <c r="AV250" s="291"/>
      <c r="AW250" s="291"/>
      <c r="AX250" s="291"/>
      <c r="AY250" s="291"/>
      <c r="AZ250" s="291"/>
      <c r="BA250" s="291"/>
      <c r="BB250" s="291"/>
      <c r="BC250" s="291"/>
      <c r="BD250" s="291"/>
      <c r="BE250" s="291"/>
      <c r="BF250" s="291"/>
      <c r="BG250" s="291"/>
      <c r="BH250" s="291"/>
      <c r="BI250" s="291"/>
      <c r="BJ250" s="291"/>
      <c r="BK250" s="291"/>
      <c r="BL250" s="291"/>
      <c r="BM250" s="291"/>
      <c r="BN250" s="291"/>
      <c r="BO250" s="291"/>
      <c r="BP250" s="291"/>
      <c r="BQ250" s="291"/>
      <c r="BR250" s="291"/>
      <c r="BS250" s="291"/>
      <c r="BT250" s="291"/>
      <c r="BU250" s="291"/>
      <c r="BV250" s="291"/>
      <c r="BW250" s="291"/>
      <c r="BX250" s="291"/>
      <c r="BY250" s="291"/>
      <c r="BZ250" s="291"/>
      <c r="CA250" s="291"/>
      <c r="CB250" s="291"/>
      <c r="CC250" s="291"/>
      <c r="CD250" s="291"/>
      <c r="CE250" s="291"/>
      <c r="CF250" s="291"/>
      <c r="CG250" s="291"/>
      <c r="CH250" s="291"/>
      <c r="CI250" s="291"/>
      <c r="CJ250" s="291"/>
      <c r="CK250" s="291"/>
      <c r="CL250" s="291"/>
      <c r="CM250" s="291"/>
      <c r="CN250" s="291"/>
      <c r="CO250" s="291"/>
      <c r="CP250" s="291"/>
      <c r="CQ250" s="291"/>
      <c r="CR250" s="291"/>
      <c r="CS250" s="291"/>
      <c r="CT250" s="291"/>
      <c r="CU250" s="291"/>
      <c r="CV250" s="291"/>
      <c r="CW250" s="291"/>
      <c r="CX250" s="291"/>
      <c r="CY250" s="291"/>
      <c r="CZ250" s="291"/>
      <c r="DA250" s="291"/>
      <c r="DB250" s="291"/>
      <c r="DC250" s="291"/>
      <c r="DD250" s="291"/>
      <c r="DE250" s="291"/>
      <c r="DF250" s="291"/>
      <c r="DG250" s="291"/>
      <c r="DH250" s="291"/>
      <c r="DI250" s="291"/>
      <c r="DJ250" s="291"/>
      <c r="DK250" s="291"/>
      <c r="DL250" s="291"/>
      <c r="DM250" s="291"/>
      <c r="DN250" s="291"/>
      <c r="DO250" s="291"/>
      <c r="DP250" s="291"/>
      <c r="DQ250" s="291"/>
      <c r="DR250" s="291"/>
      <c r="DS250" s="291"/>
      <c r="DT250" s="291"/>
      <c r="DU250" s="291"/>
      <c r="DV250" s="291"/>
      <c r="DW250" s="291"/>
      <c r="DX250" s="291"/>
      <c r="DY250" s="291"/>
      <c r="DZ250" s="291"/>
    </row>
    <row r="251" spans="1:130" ht="13.2" customHeight="1">
      <c r="A251" s="292"/>
      <c r="B251" s="318" t="s">
        <v>1</v>
      </c>
      <c r="C251" s="561" t="s">
        <v>355</v>
      </c>
      <c r="D251" s="296"/>
      <c r="E251" s="292"/>
      <c r="F251" s="333"/>
      <c r="G251" s="333"/>
      <c r="H251" s="334"/>
      <c r="I251" s="264"/>
      <c r="J251" s="264"/>
      <c r="K251" s="457"/>
      <c r="L251" s="292"/>
      <c r="M251" s="322"/>
      <c r="N251" s="322"/>
      <c r="O251" s="169"/>
      <c r="P251" s="322"/>
      <c r="Q251" s="322"/>
      <c r="R251" s="361"/>
      <c r="S251" s="291"/>
      <c r="T251" s="291"/>
      <c r="U251" s="291"/>
      <c r="V251" s="291"/>
      <c r="W251" s="291"/>
      <c r="X251" s="291"/>
      <c r="Y251" s="291"/>
      <c r="Z251" s="291"/>
      <c r="AA251" s="291"/>
      <c r="AB251" s="291"/>
      <c r="AC251" s="291"/>
      <c r="AD251" s="291"/>
      <c r="AE251" s="291"/>
      <c r="AF251" s="291"/>
      <c r="AG251" s="291"/>
      <c r="AH251" s="291"/>
      <c r="AI251" s="291"/>
      <c r="AJ251" s="291"/>
      <c r="AK251" s="291"/>
      <c r="AL251" s="291"/>
      <c r="AM251" s="291"/>
      <c r="AN251" s="291"/>
      <c r="AO251" s="291"/>
      <c r="AP251" s="291"/>
      <c r="AQ251" s="291"/>
      <c r="AR251" s="291"/>
      <c r="AS251" s="291"/>
      <c r="AT251" s="291"/>
      <c r="AU251" s="291"/>
      <c r="AV251" s="291"/>
      <c r="AW251" s="291"/>
      <c r="AX251" s="291"/>
      <c r="AY251" s="291"/>
      <c r="AZ251" s="291"/>
      <c r="BA251" s="291"/>
      <c r="BB251" s="291"/>
      <c r="BC251" s="291"/>
      <c r="BD251" s="291"/>
      <c r="BE251" s="291"/>
      <c r="BF251" s="291"/>
      <c r="BG251" s="291"/>
      <c r="BH251" s="291"/>
      <c r="BI251" s="291"/>
      <c r="BJ251" s="291"/>
      <c r="BK251" s="291"/>
      <c r="BL251" s="291"/>
      <c r="BM251" s="291"/>
      <c r="BN251" s="291"/>
      <c r="BO251" s="291"/>
      <c r="BP251" s="291"/>
      <c r="BQ251" s="291"/>
      <c r="BR251" s="291"/>
      <c r="BS251" s="291"/>
      <c r="BT251" s="291"/>
      <c r="BU251" s="291"/>
      <c r="BV251" s="291"/>
      <c r="BW251" s="291"/>
      <c r="BX251" s="291"/>
      <c r="BY251" s="291"/>
      <c r="BZ251" s="291"/>
      <c r="CA251" s="291"/>
      <c r="CB251" s="291"/>
      <c r="CC251" s="291"/>
      <c r="CD251" s="291"/>
      <c r="CE251" s="291"/>
      <c r="CF251" s="291"/>
      <c r="CG251" s="291"/>
      <c r="CH251" s="291"/>
      <c r="CI251" s="291"/>
      <c r="CJ251" s="291"/>
      <c r="CK251" s="291"/>
      <c r="CL251" s="291"/>
      <c r="CM251" s="291"/>
      <c r="CN251" s="291"/>
      <c r="CO251" s="291"/>
      <c r="CP251" s="291"/>
      <c r="CQ251" s="291"/>
      <c r="CR251" s="291"/>
      <c r="CS251" s="291"/>
      <c r="CT251" s="291"/>
      <c r="CU251" s="291"/>
      <c r="CV251" s="291"/>
      <c r="CW251" s="291"/>
      <c r="CX251" s="291"/>
      <c r="CY251" s="291"/>
      <c r="CZ251" s="291"/>
      <c r="DA251" s="291"/>
      <c r="DB251" s="291"/>
      <c r="DC251" s="291"/>
      <c r="DD251" s="291"/>
      <c r="DE251" s="291"/>
      <c r="DF251" s="291"/>
      <c r="DG251" s="291"/>
      <c r="DH251" s="291"/>
      <c r="DI251" s="291"/>
      <c r="DJ251" s="291"/>
      <c r="DK251" s="291"/>
      <c r="DL251" s="291"/>
      <c r="DM251" s="291"/>
      <c r="DN251" s="291"/>
      <c r="DO251" s="291"/>
      <c r="DP251" s="291"/>
      <c r="DQ251" s="291"/>
      <c r="DR251" s="291"/>
      <c r="DS251" s="291"/>
      <c r="DT251" s="291"/>
      <c r="DU251" s="291"/>
      <c r="DV251" s="291"/>
      <c r="DW251" s="291"/>
      <c r="DX251" s="291"/>
      <c r="DY251" s="291"/>
      <c r="DZ251" s="291"/>
    </row>
    <row r="252" spans="1:130" ht="13.2" customHeight="1">
      <c r="A252" s="292"/>
      <c r="B252" s="318" t="s">
        <v>1</v>
      </c>
      <c r="C252" s="561" t="s">
        <v>354</v>
      </c>
      <c r="D252" s="296"/>
      <c r="E252" s="292"/>
      <c r="F252" s="333"/>
      <c r="G252" s="333"/>
      <c r="H252" s="334"/>
      <c r="I252" s="264"/>
      <c r="J252" s="264"/>
      <c r="K252" s="457"/>
      <c r="L252" s="292"/>
      <c r="M252" s="322"/>
      <c r="N252" s="322"/>
      <c r="O252" s="169"/>
      <c r="P252" s="322"/>
      <c r="Q252" s="322"/>
      <c r="R252" s="361"/>
      <c r="S252" s="291"/>
      <c r="T252" s="291"/>
      <c r="U252" s="291"/>
      <c r="V252" s="291"/>
      <c r="W252" s="291"/>
      <c r="X252" s="291"/>
      <c r="Y252" s="291"/>
      <c r="Z252" s="291"/>
      <c r="AA252" s="291"/>
      <c r="AB252" s="291"/>
      <c r="AC252" s="291"/>
      <c r="AD252" s="291"/>
      <c r="AE252" s="291"/>
      <c r="AF252" s="291"/>
      <c r="AG252" s="291"/>
      <c r="AH252" s="291"/>
      <c r="AI252" s="291"/>
      <c r="AJ252" s="291"/>
      <c r="AK252" s="291"/>
      <c r="AL252" s="291"/>
      <c r="AM252" s="291"/>
      <c r="AN252" s="291"/>
      <c r="AO252" s="291"/>
      <c r="AP252" s="291"/>
      <c r="AQ252" s="291"/>
      <c r="AR252" s="291"/>
      <c r="AS252" s="291"/>
      <c r="AT252" s="291"/>
      <c r="AU252" s="291"/>
      <c r="AV252" s="291"/>
      <c r="AW252" s="291"/>
      <c r="AX252" s="291"/>
      <c r="AY252" s="291"/>
      <c r="AZ252" s="291"/>
      <c r="BA252" s="291"/>
      <c r="BB252" s="291"/>
      <c r="BC252" s="291"/>
      <c r="BD252" s="291"/>
      <c r="BE252" s="291"/>
      <c r="BF252" s="291"/>
      <c r="BG252" s="291"/>
      <c r="BH252" s="291"/>
      <c r="BI252" s="291"/>
      <c r="BJ252" s="291"/>
      <c r="BK252" s="291"/>
      <c r="BL252" s="291"/>
      <c r="BM252" s="291"/>
      <c r="BN252" s="291"/>
      <c r="BO252" s="291"/>
      <c r="BP252" s="291"/>
      <c r="BQ252" s="291"/>
      <c r="BR252" s="291"/>
      <c r="BS252" s="291"/>
      <c r="BT252" s="291"/>
      <c r="BU252" s="291"/>
      <c r="BV252" s="291"/>
      <c r="BW252" s="291"/>
      <c r="BX252" s="291"/>
      <c r="BY252" s="291"/>
      <c r="BZ252" s="291"/>
      <c r="CA252" s="291"/>
      <c r="CB252" s="291"/>
      <c r="CC252" s="291"/>
      <c r="CD252" s="291"/>
      <c r="CE252" s="291"/>
      <c r="CF252" s="291"/>
      <c r="CG252" s="291"/>
      <c r="CH252" s="291"/>
      <c r="CI252" s="291"/>
      <c r="CJ252" s="291"/>
      <c r="CK252" s="291"/>
      <c r="CL252" s="291"/>
      <c r="CM252" s="291"/>
      <c r="CN252" s="291"/>
      <c r="CO252" s="291"/>
      <c r="CP252" s="291"/>
      <c r="CQ252" s="291"/>
      <c r="CR252" s="291"/>
      <c r="CS252" s="291"/>
      <c r="CT252" s="291"/>
      <c r="CU252" s="291"/>
      <c r="CV252" s="291"/>
      <c r="CW252" s="291"/>
      <c r="CX252" s="291"/>
      <c r="CY252" s="291"/>
      <c r="CZ252" s="291"/>
      <c r="DA252" s="291"/>
      <c r="DB252" s="291"/>
      <c r="DC252" s="291"/>
      <c r="DD252" s="291"/>
      <c r="DE252" s="291"/>
      <c r="DF252" s="291"/>
      <c r="DG252" s="291"/>
      <c r="DH252" s="291"/>
      <c r="DI252" s="291"/>
      <c r="DJ252" s="291"/>
      <c r="DK252" s="291"/>
      <c r="DL252" s="291"/>
      <c r="DM252" s="291"/>
      <c r="DN252" s="291"/>
      <c r="DO252" s="291"/>
      <c r="DP252" s="291"/>
      <c r="DQ252" s="291"/>
      <c r="DR252" s="291"/>
      <c r="DS252" s="291"/>
      <c r="DT252" s="291"/>
      <c r="DU252" s="291"/>
      <c r="DV252" s="291"/>
      <c r="DW252" s="291"/>
      <c r="DX252" s="291"/>
      <c r="DY252" s="291"/>
      <c r="DZ252" s="291"/>
    </row>
    <row r="253" spans="1:130" ht="13.2" customHeight="1">
      <c r="A253" s="292"/>
      <c r="B253" s="318" t="s">
        <v>1</v>
      </c>
      <c r="C253" s="561" t="s">
        <v>358</v>
      </c>
      <c r="D253" s="296"/>
      <c r="E253" s="292"/>
      <c r="F253" s="333"/>
      <c r="G253" s="333"/>
      <c r="H253" s="334"/>
      <c r="I253" s="264"/>
      <c r="J253" s="264"/>
      <c r="K253" s="457"/>
      <c r="L253" s="292"/>
      <c r="M253" s="322"/>
      <c r="N253" s="322"/>
      <c r="O253" s="169"/>
      <c r="P253" s="322"/>
      <c r="Q253" s="322"/>
      <c r="R253" s="361"/>
      <c r="S253" s="291"/>
      <c r="T253" s="291"/>
      <c r="U253" s="291"/>
      <c r="V253" s="291"/>
      <c r="W253" s="291"/>
      <c r="X253" s="291"/>
      <c r="Y253" s="291"/>
      <c r="Z253" s="291"/>
      <c r="AA253" s="291"/>
      <c r="AB253" s="291"/>
      <c r="AC253" s="291"/>
      <c r="AD253" s="291"/>
      <c r="AE253" s="291"/>
      <c r="AF253" s="291"/>
      <c r="AG253" s="291"/>
      <c r="AH253" s="291"/>
      <c r="AI253" s="291"/>
      <c r="AJ253" s="291"/>
      <c r="AK253" s="291"/>
      <c r="AL253" s="291"/>
      <c r="AM253" s="291"/>
      <c r="AN253" s="291"/>
      <c r="AO253" s="291"/>
      <c r="AP253" s="291"/>
      <c r="AQ253" s="291"/>
      <c r="AR253" s="291"/>
      <c r="AS253" s="291"/>
      <c r="AT253" s="291"/>
      <c r="AU253" s="291"/>
      <c r="AV253" s="291"/>
      <c r="AW253" s="291"/>
      <c r="AX253" s="291"/>
      <c r="AY253" s="291"/>
      <c r="AZ253" s="291"/>
      <c r="BA253" s="291"/>
      <c r="BB253" s="291"/>
      <c r="BC253" s="291"/>
      <c r="BD253" s="291"/>
      <c r="BE253" s="291"/>
      <c r="BF253" s="291"/>
      <c r="BG253" s="291"/>
      <c r="BH253" s="291"/>
      <c r="BI253" s="291"/>
      <c r="BJ253" s="291"/>
      <c r="BK253" s="291"/>
      <c r="BL253" s="291"/>
      <c r="BM253" s="291"/>
      <c r="BN253" s="291"/>
      <c r="BO253" s="291"/>
      <c r="BP253" s="291"/>
      <c r="BQ253" s="291"/>
      <c r="BR253" s="291"/>
      <c r="BS253" s="291"/>
      <c r="BT253" s="291"/>
      <c r="BU253" s="291"/>
      <c r="BV253" s="291"/>
      <c r="BW253" s="291"/>
      <c r="BX253" s="291"/>
      <c r="BY253" s="291"/>
      <c r="BZ253" s="291"/>
      <c r="CA253" s="291"/>
      <c r="CB253" s="291"/>
      <c r="CC253" s="291"/>
      <c r="CD253" s="291"/>
      <c r="CE253" s="291"/>
      <c r="CF253" s="291"/>
      <c r="CG253" s="291"/>
      <c r="CH253" s="291"/>
      <c r="CI253" s="291"/>
      <c r="CJ253" s="291"/>
      <c r="CK253" s="291"/>
      <c r="CL253" s="291"/>
      <c r="CM253" s="291"/>
      <c r="CN253" s="291"/>
      <c r="CO253" s="291"/>
      <c r="CP253" s="291"/>
      <c r="CQ253" s="291"/>
      <c r="CR253" s="291"/>
      <c r="CS253" s="291"/>
      <c r="CT253" s="291"/>
      <c r="CU253" s="291"/>
      <c r="CV253" s="291"/>
      <c r="CW253" s="291"/>
      <c r="CX253" s="291"/>
      <c r="CY253" s="291"/>
      <c r="CZ253" s="291"/>
      <c r="DA253" s="291"/>
      <c r="DB253" s="291"/>
      <c r="DC253" s="291"/>
      <c r="DD253" s="291"/>
      <c r="DE253" s="291"/>
      <c r="DF253" s="291"/>
      <c r="DG253" s="291"/>
      <c r="DH253" s="291"/>
      <c r="DI253" s="291"/>
      <c r="DJ253" s="291"/>
      <c r="DK253" s="291"/>
      <c r="DL253" s="291"/>
      <c r="DM253" s="291"/>
      <c r="DN253" s="291"/>
      <c r="DO253" s="291"/>
      <c r="DP253" s="291"/>
      <c r="DQ253" s="291"/>
      <c r="DR253" s="291"/>
      <c r="DS253" s="291"/>
      <c r="DT253" s="291"/>
      <c r="DU253" s="291"/>
      <c r="DV253" s="291"/>
      <c r="DW253" s="291"/>
      <c r="DX253" s="291"/>
      <c r="DY253" s="291"/>
      <c r="DZ253" s="291"/>
    </row>
    <row r="254" spans="1:130" ht="13.2" customHeight="1">
      <c r="A254" s="292"/>
      <c r="B254" s="318" t="s">
        <v>1</v>
      </c>
      <c r="C254" s="561" t="s">
        <v>189</v>
      </c>
      <c r="D254" s="296"/>
      <c r="E254" s="292"/>
      <c r="F254" s="333"/>
      <c r="G254" s="333"/>
      <c r="H254" s="334"/>
      <c r="I254" s="264"/>
      <c r="J254" s="264"/>
      <c r="K254" s="457"/>
      <c r="L254" s="292"/>
      <c r="M254" s="322"/>
      <c r="N254" s="322"/>
      <c r="O254" s="169"/>
      <c r="P254" s="322"/>
      <c r="Q254" s="322"/>
      <c r="R254" s="361"/>
      <c r="S254" s="291"/>
      <c r="T254" s="291"/>
      <c r="U254" s="291"/>
      <c r="V254" s="291"/>
      <c r="W254" s="291"/>
      <c r="X254" s="291"/>
      <c r="Y254" s="291"/>
      <c r="Z254" s="291"/>
      <c r="AA254" s="291"/>
      <c r="AB254" s="291"/>
      <c r="AC254" s="291"/>
      <c r="AD254" s="291"/>
      <c r="AE254" s="291"/>
      <c r="AF254" s="291"/>
      <c r="AG254" s="291"/>
      <c r="AH254" s="291"/>
      <c r="AI254" s="291"/>
      <c r="AJ254" s="291"/>
      <c r="AK254" s="291"/>
      <c r="AL254" s="291"/>
      <c r="AM254" s="291"/>
      <c r="AN254" s="291"/>
      <c r="AO254" s="291"/>
      <c r="AP254" s="291"/>
      <c r="AQ254" s="291"/>
      <c r="AR254" s="291"/>
      <c r="AS254" s="291"/>
      <c r="AT254" s="291"/>
      <c r="AU254" s="291"/>
      <c r="AV254" s="291"/>
      <c r="AW254" s="291"/>
      <c r="AX254" s="291"/>
      <c r="AY254" s="291"/>
      <c r="AZ254" s="291"/>
      <c r="BA254" s="291"/>
      <c r="BB254" s="291"/>
      <c r="BC254" s="291"/>
      <c r="BD254" s="291"/>
      <c r="BE254" s="291"/>
      <c r="BF254" s="291"/>
      <c r="BG254" s="291"/>
      <c r="BH254" s="291"/>
      <c r="BI254" s="291"/>
      <c r="BJ254" s="291"/>
      <c r="BK254" s="291"/>
      <c r="BL254" s="291"/>
      <c r="BM254" s="291"/>
      <c r="BN254" s="291"/>
      <c r="BO254" s="291"/>
      <c r="BP254" s="291"/>
      <c r="BQ254" s="291"/>
      <c r="BR254" s="291"/>
      <c r="BS254" s="291"/>
      <c r="BT254" s="291"/>
      <c r="BU254" s="291"/>
      <c r="BV254" s="291"/>
      <c r="BW254" s="291"/>
      <c r="BX254" s="291"/>
      <c r="BY254" s="291"/>
      <c r="BZ254" s="291"/>
      <c r="CA254" s="291"/>
      <c r="CB254" s="291"/>
      <c r="CC254" s="291"/>
      <c r="CD254" s="291"/>
      <c r="CE254" s="291"/>
      <c r="CF254" s="291"/>
      <c r="CG254" s="291"/>
      <c r="CH254" s="291"/>
      <c r="CI254" s="291"/>
      <c r="CJ254" s="291"/>
      <c r="CK254" s="291"/>
      <c r="CL254" s="291"/>
      <c r="CM254" s="291"/>
      <c r="CN254" s="291"/>
      <c r="CO254" s="291"/>
      <c r="CP254" s="291"/>
      <c r="CQ254" s="291"/>
      <c r="CR254" s="291"/>
      <c r="CS254" s="291"/>
      <c r="CT254" s="291"/>
      <c r="CU254" s="291"/>
      <c r="CV254" s="291"/>
      <c r="CW254" s="291"/>
      <c r="CX254" s="291"/>
      <c r="CY254" s="291"/>
      <c r="CZ254" s="291"/>
      <c r="DA254" s="291"/>
      <c r="DB254" s="291"/>
      <c r="DC254" s="291"/>
      <c r="DD254" s="291"/>
      <c r="DE254" s="291"/>
      <c r="DF254" s="291"/>
      <c r="DG254" s="291"/>
      <c r="DH254" s="291"/>
      <c r="DI254" s="291"/>
      <c r="DJ254" s="291"/>
      <c r="DK254" s="291"/>
      <c r="DL254" s="291"/>
      <c r="DM254" s="291"/>
      <c r="DN254" s="291"/>
      <c r="DO254" s="291"/>
      <c r="DP254" s="291"/>
      <c r="DQ254" s="291"/>
      <c r="DR254" s="291"/>
      <c r="DS254" s="291"/>
      <c r="DT254" s="291"/>
      <c r="DU254" s="291"/>
      <c r="DV254" s="291"/>
      <c r="DW254" s="291"/>
      <c r="DX254" s="291"/>
      <c r="DY254" s="291"/>
      <c r="DZ254" s="291"/>
    </row>
    <row r="255" spans="1:130" ht="13.2" customHeight="1">
      <c r="A255" s="292"/>
      <c r="B255" s="318" t="s">
        <v>1</v>
      </c>
      <c r="C255" s="561" t="s">
        <v>232</v>
      </c>
      <c r="D255" s="291"/>
      <c r="E255" s="292"/>
      <c r="F255" s="333"/>
      <c r="G255" s="333"/>
      <c r="H255" s="334"/>
      <c r="I255" s="264"/>
      <c r="J255" s="264"/>
      <c r="K255" s="457"/>
      <c r="L255" s="292"/>
      <c r="M255" s="322"/>
      <c r="N255" s="322"/>
      <c r="O255" s="169"/>
      <c r="P255" s="322"/>
      <c r="Q255" s="322"/>
      <c r="R255" s="361"/>
      <c r="S255" s="291"/>
      <c r="T255" s="291"/>
      <c r="U255" s="291"/>
      <c r="V255" s="291"/>
      <c r="W255" s="291"/>
      <c r="X255" s="291"/>
      <c r="Y255" s="291"/>
      <c r="Z255" s="291"/>
      <c r="AA255" s="291"/>
      <c r="AB255" s="291"/>
      <c r="AC255" s="291"/>
      <c r="AD255" s="291"/>
      <c r="AE255" s="291"/>
      <c r="AF255" s="291"/>
      <c r="AG255" s="291"/>
      <c r="AH255" s="291"/>
      <c r="AI255" s="291"/>
      <c r="AJ255" s="291"/>
      <c r="AK255" s="291"/>
      <c r="AL255" s="291"/>
      <c r="AM255" s="291"/>
      <c r="AN255" s="291"/>
      <c r="AO255" s="291"/>
      <c r="AP255" s="291"/>
      <c r="AQ255" s="291"/>
      <c r="AR255" s="291"/>
      <c r="AS255" s="291"/>
      <c r="AT255" s="291"/>
      <c r="AU255" s="291"/>
      <c r="AV255" s="291"/>
      <c r="AW255" s="291"/>
      <c r="AX255" s="291"/>
      <c r="AY255" s="291"/>
      <c r="AZ255" s="291"/>
      <c r="BA255" s="291"/>
      <c r="BB255" s="291"/>
      <c r="BC255" s="291"/>
      <c r="BD255" s="291"/>
      <c r="BE255" s="291"/>
      <c r="BF255" s="291"/>
      <c r="BG255" s="291"/>
      <c r="BH255" s="291"/>
      <c r="BI255" s="291"/>
      <c r="BJ255" s="291"/>
      <c r="BK255" s="291"/>
      <c r="BL255" s="291"/>
      <c r="BM255" s="291"/>
      <c r="BN255" s="291"/>
      <c r="BO255" s="291"/>
      <c r="BP255" s="291"/>
      <c r="BQ255" s="291"/>
      <c r="BR255" s="291"/>
      <c r="BS255" s="291"/>
      <c r="BT255" s="291"/>
      <c r="BU255" s="291"/>
      <c r="BV255" s="291"/>
      <c r="BW255" s="291"/>
      <c r="BX255" s="291"/>
      <c r="BY255" s="291"/>
      <c r="BZ255" s="291"/>
      <c r="CA255" s="291"/>
      <c r="CB255" s="291"/>
      <c r="CC255" s="291"/>
      <c r="CD255" s="291"/>
      <c r="CE255" s="291"/>
      <c r="CF255" s="291"/>
      <c r="CG255" s="291"/>
      <c r="CH255" s="291"/>
      <c r="CI255" s="291"/>
      <c r="CJ255" s="291"/>
      <c r="CK255" s="291"/>
      <c r="CL255" s="291"/>
      <c r="CM255" s="291"/>
      <c r="CN255" s="291"/>
      <c r="CO255" s="291"/>
      <c r="CP255" s="291"/>
      <c r="CQ255" s="291"/>
      <c r="CR255" s="291"/>
      <c r="CS255" s="291"/>
      <c r="CT255" s="291"/>
      <c r="CU255" s="291"/>
      <c r="CV255" s="291"/>
      <c r="CW255" s="291"/>
      <c r="CX255" s="291"/>
      <c r="CY255" s="291"/>
      <c r="CZ255" s="291"/>
      <c r="DA255" s="291"/>
      <c r="DB255" s="291"/>
      <c r="DC255" s="291"/>
      <c r="DD255" s="291"/>
      <c r="DE255" s="291"/>
      <c r="DF255" s="291"/>
      <c r="DG255" s="291"/>
      <c r="DH255" s="291"/>
      <c r="DI255" s="291"/>
      <c r="DJ255" s="291"/>
      <c r="DK255" s="291"/>
      <c r="DL255" s="291"/>
      <c r="DM255" s="291"/>
      <c r="DN255" s="291"/>
      <c r="DO255" s="291"/>
      <c r="DP255" s="291"/>
      <c r="DQ255" s="291"/>
      <c r="DR255" s="291"/>
      <c r="DS255" s="291"/>
      <c r="DT255" s="291"/>
      <c r="DU255" s="291"/>
      <c r="DV255" s="291"/>
      <c r="DW255" s="291"/>
      <c r="DX255" s="291"/>
      <c r="DY255" s="291"/>
      <c r="DZ255" s="291"/>
    </row>
    <row r="256" spans="1:130" ht="13.2" customHeight="1">
      <c r="A256" s="292"/>
      <c r="B256" s="318" t="s">
        <v>1</v>
      </c>
      <c r="C256" s="561" t="s">
        <v>294</v>
      </c>
      <c r="D256" s="291"/>
      <c r="E256" s="292"/>
      <c r="F256" s="333"/>
      <c r="G256" s="333"/>
      <c r="H256" s="334"/>
      <c r="I256" s="264"/>
      <c r="J256" s="264"/>
      <c r="K256" s="457"/>
      <c r="L256" s="292"/>
      <c r="M256" s="322"/>
      <c r="N256" s="322"/>
      <c r="O256" s="169"/>
      <c r="P256" s="322"/>
      <c r="Q256" s="322"/>
      <c r="R256" s="361"/>
      <c r="S256" s="291"/>
      <c r="T256" s="291"/>
      <c r="U256" s="291"/>
      <c r="V256" s="291"/>
      <c r="W256" s="291"/>
      <c r="X256" s="291"/>
      <c r="Y256" s="291"/>
      <c r="Z256" s="291"/>
      <c r="AA256" s="291"/>
      <c r="AB256" s="291"/>
      <c r="AC256" s="291"/>
      <c r="AD256" s="291"/>
      <c r="AE256" s="291"/>
      <c r="AF256" s="291"/>
      <c r="AG256" s="291"/>
      <c r="AH256" s="291"/>
      <c r="AI256" s="291"/>
      <c r="AJ256" s="291"/>
      <c r="AK256" s="291"/>
      <c r="AL256" s="291"/>
      <c r="AM256" s="291"/>
      <c r="AN256" s="291"/>
      <c r="AO256" s="291"/>
      <c r="AP256" s="291"/>
      <c r="AQ256" s="291"/>
      <c r="AR256" s="291"/>
      <c r="AS256" s="291"/>
      <c r="AT256" s="291"/>
      <c r="AU256" s="291"/>
      <c r="AV256" s="291"/>
      <c r="AW256" s="291"/>
      <c r="AX256" s="291"/>
      <c r="AY256" s="291"/>
      <c r="AZ256" s="291"/>
      <c r="BA256" s="291"/>
      <c r="BB256" s="291"/>
      <c r="BC256" s="291"/>
      <c r="BD256" s="291"/>
      <c r="BE256" s="291"/>
      <c r="BF256" s="291"/>
      <c r="BG256" s="291"/>
      <c r="BH256" s="291"/>
      <c r="BI256" s="291"/>
      <c r="BJ256" s="291"/>
      <c r="BK256" s="291"/>
      <c r="BL256" s="291"/>
      <c r="BM256" s="291"/>
      <c r="BN256" s="291"/>
      <c r="BO256" s="291"/>
      <c r="BP256" s="291"/>
      <c r="BQ256" s="291"/>
      <c r="BR256" s="291"/>
      <c r="BS256" s="291"/>
      <c r="BT256" s="291"/>
      <c r="BU256" s="291"/>
      <c r="BV256" s="291"/>
      <c r="BW256" s="291"/>
      <c r="BX256" s="291"/>
      <c r="BY256" s="291"/>
      <c r="BZ256" s="291"/>
      <c r="CA256" s="291"/>
      <c r="CB256" s="291"/>
      <c r="CC256" s="291"/>
      <c r="CD256" s="291"/>
      <c r="CE256" s="291"/>
      <c r="CF256" s="291"/>
      <c r="CG256" s="291"/>
      <c r="CH256" s="291"/>
      <c r="CI256" s="291"/>
      <c r="CJ256" s="291"/>
      <c r="CK256" s="291"/>
      <c r="CL256" s="291"/>
      <c r="CM256" s="291"/>
      <c r="CN256" s="291"/>
      <c r="CO256" s="291"/>
      <c r="CP256" s="291"/>
      <c r="CQ256" s="291"/>
      <c r="CR256" s="291"/>
      <c r="CS256" s="291"/>
      <c r="CT256" s="291"/>
      <c r="CU256" s="291"/>
      <c r="CV256" s="291"/>
      <c r="CW256" s="291"/>
      <c r="CX256" s="291"/>
      <c r="CY256" s="291"/>
      <c r="CZ256" s="291"/>
      <c r="DA256" s="291"/>
      <c r="DB256" s="291"/>
      <c r="DC256" s="291"/>
      <c r="DD256" s="291"/>
      <c r="DE256" s="291"/>
      <c r="DF256" s="291"/>
      <c r="DG256" s="291"/>
      <c r="DH256" s="291"/>
      <c r="DI256" s="291"/>
      <c r="DJ256" s="291"/>
      <c r="DK256" s="291"/>
      <c r="DL256" s="291"/>
      <c r="DM256" s="291"/>
      <c r="DN256" s="291"/>
      <c r="DO256" s="291"/>
      <c r="DP256" s="291"/>
      <c r="DQ256" s="291"/>
      <c r="DR256" s="291"/>
      <c r="DS256" s="291"/>
      <c r="DT256" s="291"/>
      <c r="DU256" s="291"/>
      <c r="DV256" s="291"/>
      <c r="DW256" s="291"/>
      <c r="DX256" s="291"/>
      <c r="DY256" s="291"/>
      <c r="DZ256" s="291"/>
    </row>
    <row r="257" spans="1:130" ht="13.2" customHeight="1">
      <c r="A257" s="292"/>
      <c r="B257" s="318" t="s">
        <v>1</v>
      </c>
      <c r="C257" s="561" t="s">
        <v>357</v>
      </c>
      <c r="D257" s="291"/>
      <c r="E257" s="292"/>
      <c r="F257" s="333"/>
      <c r="G257" s="333"/>
      <c r="H257" s="334"/>
      <c r="I257" s="264"/>
      <c r="J257" s="264"/>
      <c r="K257" s="457"/>
      <c r="L257" s="292"/>
      <c r="M257" s="322"/>
      <c r="N257" s="322"/>
      <c r="O257" s="169"/>
      <c r="P257" s="322"/>
      <c r="Q257" s="322"/>
      <c r="R257" s="361"/>
      <c r="S257" s="291"/>
      <c r="T257" s="291"/>
      <c r="U257" s="291"/>
      <c r="V257" s="291"/>
      <c r="W257" s="291"/>
      <c r="X257" s="291"/>
      <c r="Y257" s="291"/>
      <c r="Z257" s="291"/>
      <c r="AA257" s="291"/>
      <c r="AB257" s="291"/>
      <c r="AC257" s="291"/>
      <c r="AD257" s="291"/>
      <c r="AE257" s="291"/>
      <c r="AF257" s="291"/>
      <c r="AG257" s="291"/>
      <c r="AH257" s="291"/>
      <c r="AI257" s="291"/>
      <c r="AJ257" s="291"/>
      <c r="AK257" s="291"/>
      <c r="AL257" s="291"/>
      <c r="AM257" s="291"/>
      <c r="AN257" s="291"/>
      <c r="AO257" s="291"/>
      <c r="AP257" s="291"/>
      <c r="AQ257" s="291"/>
      <c r="AR257" s="291"/>
      <c r="AS257" s="291"/>
      <c r="AT257" s="291"/>
      <c r="AU257" s="291"/>
      <c r="AV257" s="291"/>
      <c r="AW257" s="291"/>
      <c r="AX257" s="291"/>
      <c r="AY257" s="291"/>
      <c r="AZ257" s="291"/>
      <c r="BA257" s="291"/>
      <c r="BB257" s="291"/>
      <c r="BC257" s="291"/>
      <c r="BD257" s="291"/>
      <c r="BE257" s="291"/>
      <c r="BF257" s="291"/>
      <c r="BG257" s="291"/>
      <c r="BH257" s="291"/>
      <c r="BI257" s="291"/>
      <c r="BJ257" s="291"/>
      <c r="BK257" s="291"/>
      <c r="BL257" s="291"/>
      <c r="BM257" s="291"/>
      <c r="BN257" s="291"/>
      <c r="BO257" s="291"/>
      <c r="BP257" s="291"/>
      <c r="BQ257" s="291"/>
      <c r="BR257" s="291"/>
      <c r="BS257" s="291"/>
      <c r="BT257" s="291"/>
      <c r="BU257" s="291"/>
      <c r="BV257" s="291"/>
      <c r="BW257" s="291"/>
      <c r="BX257" s="291"/>
      <c r="BY257" s="291"/>
      <c r="BZ257" s="291"/>
      <c r="CA257" s="291"/>
      <c r="CB257" s="291"/>
      <c r="CC257" s="291"/>
      <c r="CD257" s="291"/>
      <c r="CE257" s="291"/>
      <c r="CF257" s="291"/>
      <c r="CG257" s="291"/>
      <c r="CH257" s="291"/>
      <c r="CI257" s="291"/>
      <c r="CJ257" s="291"/>
      <c r="CK257" s="291"/>
      <c r="CL257" s="291"/>
      <c r="CM257" s="291"/>
      <c r="CN257" s="291"/>
      <c r="CO257" s="291"/>
      <c r="CP257" s="291"/>
      <c r="CQ257" s="291"/>
      <c r="CR257" s="291"/>
      <c r="CS257" s="291"/>
      <c r="CT257" s="291"/>
      <c r="CU257" s="291"/>
      <c r="CV257" s="291"/>
      <c r="CW257" s="291"/>
      <c r="CX257" s="291"/>
      <c r="CY257" s="291"/>
      <c r="CZ257" s="291"/>
      <c r="DA257" s="291"/>
      <c r="DB257" s="291"/>
      <c r="DC257" s="291"/>
      <c r="DD257" s="291"/>
      <c r="DE257" s="291"/>
      <c r="DF257" s="291"/>
      <c r="DG257" s="291"/>
      <c r="DH257" s="291"/>
      <c r="DI257" s="291"/>
      <c r="DJ257" s="291"/>
      <c r="DK257" s="291"/>
      <c r="DL257" s="291"/>
      <c r="DM257" s="291"/>
      <c r="DN257" s="291"/>
      <c r="DO257" s="291"/>
      <c r="DP257" s="291"/>
      <c r="DQ257" s="291"/>
      <c r="DR257" s="291"/>
      <c r="DS257" s="291"/>
      <c r="DT257" s="291"/>
      <c r="DU257" s="291"/>
      <c r="DV257" s="291"/>
      <c r="DW257" s="291"/>
      <c r="DX257" s="291"/>
      <c r="DY257" s="291"/>
      <c r="DZ257" s="291"/>
    </row>
    <row r="258" spans="1:130" ht="13.2" customHeight="1">
      <c r="A258" s="292"/>
      <c r="B258" s="318" t="s">
        <v>1</v>
      </c>
      <c r="C258" s="561" t="s">
        <v>356</v>
      </c>
      <c r="D258" s="291"/>
      <c r="E258" s="292"/>
      <c r="F258" s="333"/>
      <c r="G258" s="333"/>
      <c r="H258" s="334"/>
      <c r="I258" s="264"/>
      <c r="J258" s="264"/>
      <c r="K258" s="457"/>
      <c r="L258" s="292"/>
      <c r="M258" s="322"/>
      <c r="N258" s="322"/>
      <c r="O258" s="169"/>
      <c r="P258" s="322"/>
      <c r="Q258" s="322"/>
      <c r="R258" s="361"/>
      <c r="S258" s="291"/>
      <c r="T258" s="291"/>
      <c r="U258" s="291"/>
      <c r="V258" s="291"/>
      <c r="W258" s="291"/>
      <c r="X258" s="291"/>
      <c r="Y258" s="291"/>
      <c r="Z258" s="291"/>
      <c r="AA258" s="291"/>
      <c r="AB258" s="291"/>
      <c r="AC258" s="291"/>
      <c r="AD258" s="291"/>
      <c r="AE258" s="291"/>
      <c r="AF258" s="291"/>
      <c r="AG258" s="291"/>
      <c r="AH258" s="291"/>
      <c r="AI258" s="291"/>
      <c r="AJ258" s="291"/>
      <c r="AK258" s="291"/>
      <c r="AL258" s="291"/>
      <c r="AM258" s="291"/>
      <c r="AN258" s="291"/>
      <c r="AO258" s="291"/>
      <c r="AP258" s="291"/>
      <c r="AQ258" s="291"/>
      <c r="AR258" s="291"/>
      <c r="AS258" s="291"/>
      <c r="AT258" s="291"/>
      <c r="AU258" s="291"/>
      <c r="AV258" s="291"/>
      <c r="AW258" s="291"/>
      <c r="AX258" s="291"/>
      <c r="AY258" s="291"/>
      <c r="AZ258" s="291"/>
      <c r="BA258" s="291"/>
      <c r="BB258" s="291"/>
      <c r="BC258" s="291"/>
      <c r="BD258" s="291"/>
      <c r="BE258" s="291"/>
      <c r="BF258" s="291"/>
      <c r="BG258" s="291"/>
      <c r="BH258" s="291"/>
      <c r="BI258" s="291"/>
      <c r="BJ258" s="291"/>
      <c r="BK258" s="291"/>
      <c r="BL258" s="291"/>
      <c r="BM258" s="291"/>
      <c r="BN258" s="291"/>
      <c r="BO258" s="291"/>
      <c r="BP258" s="291"/>
      <c r="BQ258" s="291"/>
      <c r="BR258" s="291"/>
      <c r="BS258" s="291"/>
      <c r="BT258" s="291"/>
      <c r="BU258" s="291"/>
      <c r="BV258" s="291"/>
      <c r="BW258" s="291"/>
      <c r="BX258" s="291"/>
      <c r="BY258" s="291"/>
      <c r="BZ258" s="291"/>
      <c r="CA258" s="291"/>
      <c r="CB258" s="291"/>
      <c r="CC258" s="291"/>
      <c r="CD258" s="291"/>
      <c r="CE258" s="291"/>
      <c r="CF258" s="291"/>
      <c r="CG258" s="291"/>
      <c r="CH258" s="291"/>
      <c r="CI258" s="291"/>
      <c r="CJ258" s="291"/>
      <c r="CK258" s="291"/>
      <c r="CL258" s="291"/>
      <c r="CM258" s="291"/>
      <c r="CN258" s="291"/>
      <c r="CO258" s="291"/>
      <c r="CP258" s="291"/>
      <c r="CQ258" s="291"/>
      <c r="CR258" s="291"/>
      <c r="CS258" s="291"/>
      <c r="CT258" s="291"/>
      <c r="CU258" s="291"/>
      <c r="CV258" s="291"/>
      <c r="CW258" s="291"/>
      <c r="CX258" s="291"/>
      <c r="CY258" s="291"/>
      <c r="CZ258" s="291"/>
      <c r="DA258" s="291"/>
      <c r="DB258" s="291"/>
      <c r="DC258" s="291"/>
      <c r="DD258" s="291"/>
      <c r="DE258" s="291"/>
      <c r="DF258" s="291"/>
      <c r="DG258" s="291"/>
      <c r="DH258" s="291"/>
      <c r="DI258" s="291"/>
      <c r="DJ258" s="291"/>
      <c r="DK258" s="291"/>
      <c r="DL258" s="291"/>
      <c r="DM258" s="291"/>
      <c r="DN258" s="291"/>
      <c r="DO258" s="291"/>
      <c r="DP258" s="291"/>
      <c r="DQ258" s="291"/>
      <c r="DR258" s="291"/>
      <c r="DS258" s="291"/>
      <c r="DT258" s="291"/>
      <c r="DU258" s="291"/>
      <c r="DV258" s="291"/>
      <c r="DW258" s="291"/>
      <c r="DX258" s="291"/>
      <c r="DY258" s="291"/>
      <c r="DZ258" s="291"/>
    </row>
    <row r="259" spans="1:130" ht="13.2" customHeight="1">
      <c r="A259" s="562">
        <f>+A249+1</f>
        <v>39</v>
      </c>
      <c r="B259" s="316" t="s">
        <v>233</v>
      </c>
      <c r="C259" s="561"/>
      <c r="D259" s="296"/>
      <c r="E259" s="430" t="s">
        <v>234</v>
      </c>
      <c r="F259" s="332">
        <v>0</v>
      </c>
      <c r="G259" s="332">
        <v>0</v>
      </c>
      <c r="H259" s="332">
        <v>0</v>
      </c>
      <c r="I259" s="293">
        <v>0</v>
      </c>
      <c r="J259" s="293">
        <v>5</v>
      </c>
      <c r="K259" s="457">
        <f>SUM(F259:J259)</f>
        <v>5</v>
      </c>
      <c r="L259" s="292" t="s">
        <v>17</v>
      </c>
      <c r="M259" s="322"/>
      <c r="N259" s="322"/>
      <c r="O259" s="169"/>
      <c r="P259" s="322">
        <f t="shared" ref="P259:P274" si="12">+M259*K259</f>
        <v>0</v>
      </c>
      <c r="Q259" s="322">
        <f t="shared" ref="Q259:Q274" si="13">+N259*K259</f>
        <v>0</v>
      </c>
      <c r="R259" s="361">
        <f>+K259*O259</f>
        <v>0</v>
      </c>
      <c r="S259" s="291"/>
      <c r="T259" s="291"/>
      <c r="U259" s="291"/>
      <c r="V259" s="291"/>
      <c r="W259" s="291"/>
      <c r="X259" s="291"/>
      <c r="Y259" s="291"/>
      <c r="Z259" s="291"/>
      <c r="AA259" s="291"/>
      <c r="AB259" s="291"/>
      <c r="AC259" s="291"/>
      <c r="AD259" s="291"/>
      <c r="AE259" s="291"/>
      <c r="AF259" s="291"/>
      <c r="AG259" s="291"/>
      <c r="AH259" s="291"/>
      <c r="AI259" s="291"/>
      <c r="AJ259" s="291"/>
      <c r="AK259" s="291"/>
      <c r="AL259" s="291"/>
      <c r="AM259" s="291"/>
      <c r="AN259" s="291"/>
      <c r="AO259" s="291"/>
      <c r="AP259" s="291"/>
      <c r="AQ259" s="291"/>
      <c r="AR259" s="291"/>
      <c r="AS259" s="291"/>
      <c r="AT259" s="291"/>
      <c r="AU259" s="291"/>
      <c r="AV259" s="291"/>
      <c r="AW259" s="291"/>
      <c r="AX259" s="291"/>
      <c r="AY259" s="291"/>
      <c r="AZ259" s="291"/>
      <c r="BA259" s="291"/>
      <c r="BB259" s="291"/>
      <c r="BC259" s="291"/>
      <c r="BD259" s="291"/>
      <c r="BE259" s="291"/>
      <c r="BF259" s="291"/>
      <c r="BG259" s="291"/>
      <c r="BH259" s="291"/>
      <c r="BI259" s="291"/>
      <c r="BJ259" s="291"/>
      <c r="BK259" s="291"/>
      <c r="BL259" s="291"/>
      <c r="BM259" s="291"/>
      <c r="BN259" s="291"/>
      <c r="BO259" s="291"/>
      <c r="BP259" s="291"/>
      <c r="BQ259" s="291"/>
      <c r="BR259" s="291"/>
      <c r="BS259" s="291"/>
      <c r="BT259" s="291"/>
      <c r="BU259" s="291"/>
      <c r="BV259" s="291"/>
      <c r="BW259" s="291"/>
      <c r="BX259" s="291"/>
      <c r="BY259" s="291"/>
      <c r="BZ259" s="291"/>
      <c r="CA259" s="291"/>
      <c r="CB259" s="291"/>
      <c r="CC259" s="291"/>
      <c r="CD259" s="291"/>
      <c r="CE259" s="291"/>
      <c r="CF259" s="291"/>
      <c r="CG259" s="291"/>
      <c r="CH259" s="291"/>
      <c r="CI259" s="291"/>
      <c r="CJ259" s="291"/>
      <c r="CK259" s="291"/>
      <c r="CL259" s="291"/>
      <c r="CM259" s="291"/>
      <c r="CN259" s="291"/>
      <c r="CO259" s="291"/>
      <c r="CP259" s="291"/>
      <c r="CQ259" s="291"/>
      <c r="CR259" s="291"/>
      <c r="CS259" s="291"/>
      <c r="CT259" s="291"/>
      <c r="CU259" s="291"/>
      <c r="CV259" s="291"/>
      <c r="CW259" s="291"/>
      <c r="CX259" s="291"/>
      <c r="CY259" s="291"/>
      <c r="CZ259" s="291"/>
      <c r="DA259" s="291"/>
      <c r="DB259" s="291"/>
      <c r="DC259" s="291"/>
      <c r="DD259" s="291"/>
      <c r="DE259" s="291"/>
      <c r="DF259" s="291"/>
      <c r="DG259" s="291"/>
      <c r="DH259" s="291"/>
      <c r="DI259" s="291"/>
      <c r="DJ259" s="291"/>
      <c r="DK259" s="291"/>
      <c r="DL259" s="291"/>
      <c r="DM259" s="291"/>
      <c r="DN259" s="291"/>
      <c r="DO259" s="291"/>
      <c r="DP259" s="291"/>
      <c r="DQ259" s="291"/>
      <c r="DR259" s="291"/>
      <c r="DS259" s="291"/>
      <c r="DT259" s="291"/>
      <c r="DU259" s="291"/>
      <c r="DV259" s="291"/>
      <c r="DW259" s="291"/>
      <c r="DX259" s="291"/>
      <c r="DY259" s="291"/>
      <c r="DZ259" s="291"/>
    </row>
    <row r="260" spans="1:130" ht="13.2" customHeight="1">
      <c r="A260" s="292"/>
      <c r="B260" s="318" t="s">
        <v>1</v>
      </c>
      <c r="C260" s="561" t="s">
        <v>569</v>
      </c>
      <c r="D260" s="561"/>
      <c r="E260" s="292"/>
      <c r="F260" s="333"/>
      <c r="G260" s="333"/>
      <c r="H260" s="334"/>
      <c r="I260" s="264"/>
      <c r="J260" s="264"/>
      <c r="K260" s="457"/>
      <c r="L260" s="292"/>
      <c r="M260" s="322"/>
      <c r="N260" s="322"/>
      <c r="O260" s="169"/>
      <c r="P260" s="322"/>
      <c r="Q260" s="322"/>
      <c r="R260" s="361"/>
      <c r="S260" s="291"/>
      <c r="T260" s="291"/>
      <c r="U260" s="291"/>
      <c r="V260" s="291"/>
      <c r="W260" s="291"/>
      <c r="X260" s="291"/>
      <c r="Y260" s="291"/>
      <c r="Z260" s="291"/>
      <c r="AA260" s="291"/>
      <c r="AB260" s="291"/>
      <c r="AC260" s="291"/>
      <c r="AD260" s="291"/>
      <c r="AE260" s="291"/>
      <c r="AF260" s="291"/>
      <c r="AG260" s="291"/>
      <c r="AH260" s="291"/>
      <c r="AI260" s="291"/>
      <c r="AJ260" s="291"/>
      <c r="AK260" s="291"/>
      <c r="AL260" s="291"/>
      <c r="AM260" s="291"/>
      <c r="AN260" s="291"/>
      <c r="AO260" s="291"/>
      <c r="AP260" s="291"/>
      <c r="AQ260" s="291"/>
      <c r="AR260" s="291"/>
      <c r="AS260" s="291"/>
      <c r="AT260" s="291"/>
      <c r="AU260" s="291"/>
      <c r="AV260" s="291"/>
      <c r="AW260" s="291"/>
      <c r="AX260" s="291"/>
      <c r="AY260" s="291"/>
      <c r="AZ260" s="291"/>
      <c r="BA260" s="291"/>
      <c r="BB260" s="291"/>
      <c r="BC260" s="291"/>
      <c r="BD260" s="291"/>
      <c r="BE260" s="291"/>
      <c r="BF260" s="291"/>
      <c r="BG260" s="291"/>
      <c r="BH260" s="291"/>
      <c r="BI260" s="291"/>
      <c r="BJ260" s="291"/>
      <c r="BK260" s="291"/>
      <c r="BL260" s="291"/>
      <c r="BM260" s="291"/>
      <c r="BN260" s="291"/>
      <c r="BO260" s="291"/>
      <c r="BP260" s="291"/>
      <c r="BQ260" s="291"/>
      <c r="BR260" s="291"/>
      <c r="BS260" s="291"/>
      <c r="BT260" s="291"/>
      <c r="BU260" s="291"/>
      <c r="BV260" s="291"/>
      <c r="BW260" s="291"/>
      <c r="BX260" s="291"/>
      <c r="BY260" s="291"/>
      <c r="BZ260" s="291"/>
      <c r="CA260" s="291"/>
      <c r="CB260" s="291"/>
      <c r="CC260" s="291"/>
      <c r="CD260" s="291"/>
      <c r="CE260" s="291"/>
      <c r="CF260" s="291"/>
      <c r="CG260" s="291"/>
      <c r="CH260" s="291"/>
      <c r="CI260" s="291"/>
      <c r="CJ260" s="291"/>
      <c r="CK260" s="291"/>
      <c r="CL260" s="291"/>
      <c r="CM260" s="291"/>
      <c r="CN260" s="291"/>
      <c r="CO260" s="291"/>
      <c r="CP260" s="291"/>
      <c r="CQ260" s="291"/>
      <c r="CR260" s="291"/>
      <c r="CS260" s="291"/>
      <c r="CT260" s="291"/>
      <c r="CU260" s="291"/>
      <c r="CV260" s="291"/>
      <c r="CW260" s="291"/>
      <c r="CX260" s="291"/>
      <c r="CY260" s="291"/>
      <c r="CZ260" s="291"/>
      <c r="DA260" s="291"/>
      <c r="DB260" s="291"/>
      <c r="DC260" s="291"/>
      <c r="DD260" s="291"/>
      <c r="DE260" s="291"/>
      <c r="DF260" s="291"/>
      <c r="DG260" s="291"/>
      <c r="DH260" s="291"/>
      <c r="DI260" s="291"/>
      <c r="DJ260" s="291"/>
      <c r="DK260" s="291"/>
      <c r="DL260" s="291"/>
      <c r="DM260" s="291"/>
      <c r="DN260" s="291"/>
      <c r="DO260" s="291"/>
      <c r="DP260" s="291"/>
      <c r="DQ260" s="291"/>
      <c r="DR260" s="291"/>
      <c r="DS260" s="291"/>
      <c r="DT260" s="291"/>
      <c r="DU260" s="291"/>
      <c r="DV260" s="291"/>
      <c r="DW260" s="291"/>
      <c r="DX260" s="291"/>
      <c r="DY260" s="291"/>
      <c r="DZ260" s="291"/>
    </row>
    <row r="261" spans="1:130" ht="13.2" customHeight="1">
      <c r="A261" s="292"/>
      <c r="B261" s="318" t="s">
        <v>1</v>
      </c>
      <c r="C261" s="561" t="s">
        <v>355</v>
      </c>
      <c r="D261" s="296"/>
      <c r="E261" s="292"/>
      <c r="F261" s="333"/>
      <c r="G261" s="333"/>
      <c r="H261" s="334"/>
      <c r="I261" s="264"/>
      <c r="J261" s="264"/>
      <c r="K261" s="457"/>
      <c r="L261" s="292"/>
      <c r="M261" s="322"/>
      <c r="N261" s="322"/>
      <c r="O261" s="169"/>
      <c r="P261" s="322"/>
      <c r="Q261" s="322"/>
      <c r="R261" s="361"/>
      <c r="S261" s="291"/>
      <c r="T261" s="291"/>
      <c r="U261" s="291"/>
      <c r="V261" s="291"/>
      <c r="W261" s="291"/>
      <c r="X261" s="291"/>
      <c r="Y261" s="291"/>
      <c r="Z261" s="291"/>
      <c r="AA261" s="291"/>
      <c r="AB261" s="291"/>
      <c r="AC261" s="291"/>
      <c r="AD261" s="291"/>
      <c r="AE261" s="291"/>
      <c r="AF261" s="291"/>
      <c r="AG261" s="291"/>
      <c r="AH261" s="291"/>
      <c r="AI261" s="291"/>
      <c r="AJ261" s="291"/>
      <c r="AK261" s="291"/>
      <c r="AL261" s="291"/>
      <c r="AM261" s="291"/>
      <c r="AN261" s="291"/>
      <c r="AO261" s="291"/>
      <c r="AP261" s="291"/>
      <c r="AQ261" s="291"/>
      <c r="AR261" s="291"/>
      <c r="AS261" s="291"/>
      <c r="AT261" s="291"/>
      <c r="AU261" s="291"/>
      <c r="AV261" s="291"/>
      <c r="AW261" s="291"/>
      <c r="AX261" s="291"/>
      <c r="AY261" s="291"/>
      <c r="AZ261" s="291"/>
      <c r="BA261" s="291"/>
      <c r="BB261" s="291"/>
      <c r="BC261" s="291"/>
      <c r="BD261" s="291"/>
      <c r="BE261" s="291"/>
      <c r="BF261" s="291"/>
      <c r="BG261" s="291"/>
      <c r="BH261" s="291"/>
      <c r="BI261" s="291"/>
      <c r="BJ261" s="291"/>
      <c r="BK261" s="291"/>
      <c r="BL261" s="291"/>
      <c r="BM261" s="291"/>
      <c r="BN261" s="291"/>
      <c r="BO261" s="291"/>
      <c r="BP261" s="291"/>
      <c r="BQ261" s="291"/>
      <c r="BR261" s="291"/>
      <c r="BS261" s="291"/>
      <c r="BT261" s="291"/>
      <c r="BU261" s="291"/>
      <c r="BV261" s="291"/>
      <c r="BW261" s="291"/>
      <c r="BX261" s="291"/>
      <c r="BY261" s="291"/>
      <c r="BZ261" s="291"/>
      <c r="CA261" s="291"/>
      <c r="CB261" s="291"/>
      <c r="CC261" s="291"/>
      <c r="CD261" s="291"/>
      <c r="CE261" s="291"/>
      <c r="CF261" s="291"/>
      <c r="CG261" s="291"/>
      <c r="CH261" s="291"/>
      <c r="CI261" s="291"/>
      <c r="CJ261" s="291"/>
      <c r="CK261" s="291"/>
      <c r="CL261" s="291"/>
      <c r="CM261" s="291"/>
      <c r="CN261" s="291"/>
      <c r="CO261" s="291"/>
      <c r="CP261" s="291"/>
      <c r="CQ261" s="291"/>
      <c r="CR261" s="291"/>
      <c r="CS261" s="291"/>
      <c r="CT261" s="291"/>
      <c r="CU261" s="291"/>
      <c r="CV261" s="291"/>
      <c r="CW261" s="291"/>
      <c r="CX261" s="291"/>
      <c r="CY261" s="291"/>
      <c r="CZ261" s="291"/>
      <c r="DA261" s="291"/>
      <c r="DB261" s="291"/>
      <c r="DC261" s="291"/>
      <c r="DD261" s="291"/>
      <c r="DE261" s="291"/>
      <c r="DF261" s="291"/>
      <c r="DG261" s="291"/>
      <c r="DH261" s="291"/>
      <c r="DI261" s="291"/>
      <c r="DJ261" s="291"/>
      <c r="DK261" s="291"/>
      <c r="DL261" s="291"/>
      <c r="DM261" s="291"/>
      <c r="DN261" s="291"/>
      <c r="DO261" s="291"/>
      <c r="DP261" s="291"/>
      <c r="DQ261" s="291"/>
      <c r="DR261" s="291"/>
      <c r="DS261" s="291"/>
      <c r="DT261" s="291"/>
      <c r="DU261" s="291"/>
      <c r="DV261" s="291"/>
      <c r="DW261" s="291"/>
      <c r="DX261" s="291"/>
      <c r="DY261" s="291"/>
      <c r="DZ261" s="291"/>
    </row>
    <row r="262" spans="1:130" ht="13.2" customHeight="1">
      <c r="A262" s="292"/>
      <c r="B262" s="318" t="s">
        <v>1</v>
      </c>
      <c r="C262" s="561" t="s">
        <v>354</v>
      </c>
      <c r="D262" s="296"/>
      <c r="E262" s="292"/>
      <c r="F262" s="333"/>
      <c r="G262" s="333"/>
      <c r="H262" s="334"/>
      <c r="I262" s="264"/>
      <c r="J262" s="264"/>
      <c r="K262" s="457"/>
      <c r="L262" s="292"/>
      <c r="M262" s="322"/>
      <c r="N262" s="322"/>
      <c r="O262" s="169"/>
      <c r="P262" s="322"/>
      <c r="Q262" s="322"/>
      <c r="R262" s="361"/>
      <c r="S262" s="291"/>
      <c r="T262" s="291"/>
      <c r="U262" s="291"/>
      <c r="V262" s="291"/>
      <c r="W262" s="291"/>
      <c r="X262" s="291"/>
      <c r="Y262" s="291"/>
      <c r="Z262" s="291"/>
      <c r="AA262" s="291"/>
      <c r="AB262" s="291"/>
      <c r="AC262" s="291"/>
      <c r="AD262" s="291"/>
      <c r="AE262" s="291"/>
      <c r="AF262" s="291"/>
      <c r="AG262" s="291"/>
      <c r="AH262" s="291"/>
      <c r="AI262" s="291"/>
      <c r="AJ262" s="291"/>
      <c r="AK262" s="291"/>
      <c r="AL262" s="291"/>
      <c r="AM262" s="291"/>
      <c r="AN262" s="291"/>
      <c r="AO262" s="291"/>
      <c r="AP262" s="291"/>
      <c r="AQ262" s="291"/>
      <c r="AR262" s="291"/>
      <c r="AS262" s="291"/>
      <c r="AT262" s="291"/>
      <c r="AU262" s="291"/>
      <c r="AV262" s="291"/>
      <c r="AW262" s="291"/>
      <c r="AX262" s="291"/>
      <c r="AY262" s="291"/>
      <c r="AZ262" s="291"/>
      <c r="BA262" s="291"/>
      <c r="BB262" s="291"/>
      <c r="BC262" s="291"/>
      <c r="BD262" s="291"/>
      <c r="BE262" s="291"/>
      <c r="BF262" s="291"/>
      <c r="BG262" s="291"/>
      <c r="BH262" s="291"/>
      <c r="BI262" s="291"/>
      <c r="BJ262" s="291"/>
      <c r="BK262" s="291"/>
      <c r="BL262" s="291"/>
      <c r="BM262" s="291"/>
      <c r="BN262" s="291"/>
      <c r="BO262" s="291"/>
      <c r="BP262" s="291"/>
      <c r="BQ262" s="291"/>
      <c r="BR262" s="291"/>
      <c r="BS262" s="291"/>
      <c r="BT262" s="291"/>
      <c r="BU262" s="291"/>
      <c r="BV262" s="291"/>
      <c r="BW262" s="291"/>
      <c r="BX262" s="291"/>
      <c r="BY262" s="291"/>
      <c r="BZ262" s="291"/>
      <c r="CA262" s="291"/>
      <c r="CB262" s="291"/>
      <c r="CC262" s="291"/>
      <c r="CD262" s="291"/>
      <c r="CE262" s="291"/>
      <c r="CF262" s="291"/>
      <c r="CG262" s="291"/>
      <c r="CH262" s="291"/>
      <c r="CI262" s="291"/>
      <c r="CJ262" s="291"/>
      <c r="CK262" s="291"/>
      <c r="CL262" s="291"/>
      <c r="CM262" s="291"/>
      <c r="CN262" s="291"/>
      <c r="CO262" s="291"/>
      <c r="CP262" s="291"/>
      <c r="CQ262" s="291"/>
      <c r="CR262" s="291"/>
      <c r="CS262" s="291"/>
      <c r="CT262" s="291"/>
      <c r="CU262" s="291"/>
      <c r="CV262" s="291"/>
      <c r="CW262" s="291"/>
      <c r="CX262" s="291"/>
      <c r="CY262" s="291"/>
      <c r="CZ262" s="291"/>
      <c r="DA262" s="291"/>
      <c r="DB262" s="291"/>
      <c r="DC262" s="291"/>
      <c r="DD262" s="291"/>
      <c r="DE262" s="291"/>
      <c r="DF262" s="291"/>
      <c r="DG262" s="291"/>
      <c r="DH262" s="291"/>
      <c r="DI262" s="291"/>
      <c r="DJ262" s="291"/>
      <c r="DK262" s="291"/>
      <c r="DL262" s="291"/>
      <c r="DM262" s="291"/>
      <c r="DN262" s="291"/>
      <c r="DO262" s="291"/>
      <c r="DP262" s="291"/>
      <c r="DQ262" s="291"/>
      <c r="DR262" s="291"/>
      <c r="DS262" s="291"/>
      <c r="DT262" s="291"/>
      <c r="DU262" s="291"/>
      <c r="DV262" s="291"/>
      <c r="DW262" s="291"/>
      <c r="DX262" s="291"/>
      <c r="DY262" s="291"/>
      <c r="DZ262" s="291"/>
    </row>
    <row r="263" spans="1:130" ht="13.2" customHeight="1">
      <c r="A263" s="292"/>
      <c r="B263" s="318" t="s">
        <v>1</v>
      </c>
      <c r="C263" s="561" t="s">
        <v>358</v>
      </c>
      <c r="D263" s="296"/>
      <c r="E263" s="292"/>
      <c r="F263" s="333"/>
      <c r="G263" s="333"/>
      <c r="H263" s="334"/>
      <c r="I263" s="264"/>
      <c r="J263" s="264"/>
      <c r="K263" s="457"/>
      <c r="L263" s="292"/>
      <c r="M263" s="322"/>
      <c r="N263" s="322"/>
      <c r="O263" s="169"/>
      <c r="P263" s="322"/>
      <c r="Q263" s="322"/>
      <c r="R263" s="361"/>
      <c r="S263" s="291"/>
      <c r="T263" s="291"/>
      <c r="U263" s="291"/>
      <c r="V263" s="291"/>
      <c r="W263" s="291"/>
      <c r="X263" s="291"/>
      <c r="Y263" s="291"/>
      <c r="Z263" s="291"/>
      <c r="AA263" s="291"/>
      <c r="AB263" s="291"/>
      <c r="AC263" s="291"/>
      <c r="AD263" s="291"/>
      <c r="AE263" s="291"/>
      <c r="AF263" s="291"/>
      <c r="AG263" s="291"/>
      <c r="AH263" s="291"/>
      <c r="AI263" s="291"/>
      <c r="AJ263" s="291"/>
      <c r="AK263" s="291"/>
      <c r="AL263" s="291"/>
      <c r="AM263" s="291"/>
      <c r="AN263" s="291"/>
      <c r="AO263" s="291"/>
      <c r="AP263" s="291"/>
      <c r="AQ263" s="291"/>
      <c r="AR263" s="291"/>
      <c r="AS263" s="291"/>
      <c r="AT263" s="291"/>
      <c r="AU263" s="291"/>
      <c r="AV263" s="291"/>
      <c r="AW263" s="291"/>
      <c r="AX263" s="291"/>
      <c r="AY263" s="291"/>
      <c r="AZ263" s="291"/>
      <c r="BA263" s="291"/>
      <c r="BB263" s="291"/>
      <c r="BC263" s="291"/>
      <c r="BD263" s="291"/>
      <c r="BE263" s="291"/>
      <c r="BF263" s="291"/>
      <c r="BG263" s="291"/>
      <c r="BH263" s="291"/>
      <c r="BI263" s="291"/>
      <c r="BJ263" s="291"/>
      <c r="BK263" s="291"/>
      <c r="BL263" s="291"/>
      <c r="BM263" s="291"/>
      <c r="BN263" s="291"/>
      <c r="BO263" s="291"/>
      <c r="BP263" s="291"/>
      <c r="BQ263" s="291"/>
      <c r="BR263" s="291"/>
      <c r="BS263" s="291"/>
      <c r="BT263" s="291"/>
      <c r="BU263" s="291"/>
      <c r="BV263" s="291"/>
      <c r="BW263" s="291"/>
      <c r="BX263" s="291"/>
      <c r="BY263" s="291"/>
      <c r="BZ263" s="291"/>
      <c r="CA263" s="291"/>
      <c r="CB263" s="291"/>
      <c r="CC263" s="291"/>
      <c r="CD263" s="291"/>
      <c r="CE263" s="291"/>
      <c r="CF263" s="291"/>
      <c r="CG263" s="291"/>
      <c r="CH263" s="291"/>
      <c r="CI263" s="291"/>
      <c r="CJ263" s="291"/>
      <c r="CK263" s="291"/>
      <c r="CL263" s="291"/>
      <c r="CM263" s="291"/>
      <c r="CN263" s="291"/>
      <c r="CO263" s="291"/>
      <c r="CP263" s="291"/>
      <c r="CQ263" s="291"/>
      <c r="CR263" s="291"/>
      <c r="CS263" s="291"/>
      <c r="CT263" s="291"/>
      <c r="CU263" s="291"/>
      <c r="CV263" s="291"/>
      <c r="CW263" s="291"/>
      <c r="CX263" s="291"/>
      <c r="CY263" s="291"/>
      <c r="CZ263" s="291"/>
      <c r="DA263" s="291"/>
      <c r="DB263" s="291"/>
      <c r="DC263" s="291"/>
      <c r="DD263" s="291"/>
      <c r="DE263" s="291"/>
      <c r="DF263" s="291"/>
      <c r="DG263" s="291"/>
      <c r="DH263" s="291"/>
      <c r="DI263" s="291"/>
      <c r="DJ263" s="291"/>
      <c r="DK263" s="291"/>
      <c r="DL263" s="291"/>
      <c r="DM263" s="291"/>
      <c r="DN263" s="291"/>
      <c r="DO263" s="291"/>
      <c r="DP263" s="291"/>
      <c r="DQ263" s="291"/>
      <c r="DR263" s="291"/>
      <c r="DS263" s="291"/>
      <c r="DT263" s="291"/>
      <c r="DU263" s="291"/>
      <c r="DV263" s="291"/>
      <c r="DW263" s="291"/>
      <c r="DX263" s="291"/>
      <c r="DY263" s="291"/>
      <c r="DZ263" s="291"/>
    </row>
    <row r="264" spans="1:130" ht="13.2" customHeight="1">
      <c r="A264" s="292"/>
      <c r="B264" s="318" t="s">
        <v>1</v>
      </c>
      <c r="C264" s="561" t="s">
        <v>189</v>
      </c>
      <c r="D264" s="296"/>
      <c r="E264" s="292"/>
      <c r="F264" s="333"/>
      <c r="G264" s="333"/>
      <c r="H264" s="334"/>
      <c r="I264" s="264"/>
      <c r="J264" s="264"/>
      <c r="K264" s="457"/>
      <c r="L264" s="292"/>
      <c r="M264" s="322"/>
      <c r="N264" s="322"/>
      <c r="O264" s="169"/>
      <c r="P264" s="322"/>
      <c r="Q264" s="322"/>
      <c r="R264" s="361"/>
      <c r="S264" s="291"/>
      <c r="T264" s="291"/>
      <c r="U264" s="291"/>
      <c r="V264" s="291"/>
      <c r="W264" s="291"/>
      <c r="X264" s="291"/>
      <c r="Y264" s="291"/>
      <c r="Z264" s="291"/>
      <c r="AA264" s="291"/>
      <c r="AB264" s="291"/>
      <c r="AC264" s="291"/>
      <c r="AD264" s="291"/>
      <c r="AE264" s="291"/>
      <c r="AF264" s="291"/>
      <c r="AG264" s="291"/>
      <c r="AH264" s="291"/>
      <c r="AI264" s="291"/>
      <c r="AJ264" s="291"/>
      <c r="AK264" s="291"/>
      <c r="AL264" s="291"/>
      <c r="AM264" s="291"/>
      <c r="AN264" s="291"/>
      <c r="AO264" s="291"/>
      <c r="AP264" s="291"/>
      <c r="AQ264" s="291"/>
      <c r="AR264" s="291"/>
      <c r="AS264" s="291"/>
      <c r="AT264" s="291"/>
      <c r="AU264" s="291"/>
      <c r="AV264" s="291"/>
      <c r="AW264" s="291"/>
      <c r="AX264" s="291"/>
      <c r="AY264" s="291"/>
      <c r="AZ264" s="291"/>
      <c r="BA264" s="291"/>
      <c r="BB264" s="291"/>
      <c r="BC264" s="291"/>
      <c r="BD264" s="291"/>
      <c r="BE264" s="291"/>
      <c r="BF264" s="291"/>
      <c r="BG264" s="291"/>
      <c r="BH264" s="291"/>
      <c r="BI264" s="291"/>
      <c r="BJ264" s="291"/>
      <c r="BK264" s="291"/>
      <c r="BL264" s="291"/>
      <c r="BM264" s="291"/>
      <c r="BN264" s="291"/>
      <c r="BO264" s="291"/>
      <c r="BP264" s="291"/>
      <c r="BQ264" s="291"/>
      <c r="BR264" s="291"/>
      <c r="BS264" s="291"/>
      <c r="BT264" s="291"/>
      <c r="BU264" s="291"/>
      <c r="BV264" s="291"/>
      <c r="BW264" s="291"/>
      <c r="BX264" s="291"/>
      <c r="BY264" s="291"/>
      <c r="BZ264" s="291"/>
      <c r="CA264" s="291"/>
      <c r="CB264" s="291"/>
      <c r="CC264" s="291"/>
      <c r="CD264" s="291"/>
      <c r="CE264" s="291"/>
      <c r="CF264" s="291"/>
      <c r="CG264" s="291"/>
      <c r="CH264" s="291"/>
      <c r="CI264" s="291"/>
      <c r="CJ264" s="291"/>
      <c r="CK264" s="291"/>
      <c r="CL264" s="291"/>
      <c r="CM264" s="291"/>
      <c r="CN264" s="291"/>
      <c r="CO264" s="291"/>
      <c r="CP264" s="291"/>
      <c r="CQ264" s="291"/>
      <c r="CR264" s="291"/>
      <c r="CS264" s="291"/>
      <c r="CT264" s="291"/>
      <c r="CU264" s="291"/>
      <c r="CV264" s="291"/>
      <c r="CW264" s="291"/>
      <c r="CX264" s="291"/>
      <c r="CY264" s="291"/>
      <c r="CZ264" s="291"/>
      <c r="DA264" s="291"/>
      <c r="DB264" s="291"/>
      <c r="DC264" s="291"/>
      <c r="DD264" s="291"/>
      <c r="DE264" s="291"/>
      <c r="DF264" s="291"/>
      <c r="DG264" s="291"/>
      <c r="DH264" s="291"/>
      <c r="DI264" s="291"/>
      <c r="DJ264" s="291"/>
      <c r="DK264" s="291"/>
      <c r="DL264" s="291"/>
      <c r="DM264" s="291"/>
      <c r="DN264" s="291"/>
      <c r="DO264" s="291"/>
      <c r="DP264" s="291"/>
      <c r="DQ264" s="291"/>
      <c r="DR264" s="291"/>
      <c r="DS264" s="291"/>
      <c r="DT264" s="291"/>
      <c r="DU264" s="291"/>
      <c r="DV264" s="291"/>
      <c r="DW264" s="291"/>
      <c r="DX264" s="291"/>
      <c r="DY264" s="291"/>
      <c r="DZ264" s="291"/>
    </row>
    <row r="265" spans="1:130" ht="13.2" customHeight="1">
      <c r="A265" s="292"/>
      <c r="B265" s="318" t="s">
        <v>1</v>
      </c>
      <c r="C265" s="561" t="s">
        <v>232</v>
      </c>
      <c r="D265" s="291"/>
      <c r="E265" s="292"/>
      <c r="F265" s="333"/>
      <c r="G265" s="333"/>
      <c r="H265" s="334"/>
      <c r="I265" s="264"/>
      <c r="J265" s="264"/>
      <c r="K265" s="457"/>
      <c r="L265" s="292"/>
      <c r="M265" s="322"/>
      <c r="N265" s="322"/>
      <c r="O265" s="169"/>
      <c r="P265" s="322"/>
      <c r="Q265" s="322"/>
      <c r="R265" s="361"/>
      <c r="S265" s="291"/>
      <c r="T265" s="291"/>
      <c r="U265" s="291"/>
      <c r="V265" s="291"/>
      <c r="W265" s="291"/>
      <c r="X265" s="291"/>
      <c r="Y265" s="291"/>
      <c r="Z265" s="291"/>
      <c r="AA265" s="291"/>
      <c r="AB265" s="291"/>
      <c r="AC265" s="291"/>
      <c r="AD265" s="291"/>
      <c r="AE265" s="291"/>
      <c r="AF265" s="291"/>
      <c r="AG265" s="291"/>
      <c r="AH265" s="291"/>
      <c r="AI265" s="291"/>
      <c r="AJ265" s="291"/>
      <c r="AK265" s="291"/>
      <c r="AL265" s="291"/>
      <c r="AM265" s="291"/>
      <c r="AN265" s="291"/>
      <c r="AO265" s="291"/>
      <c r="AP265" s="291"/>
      <c r="AQ265" s="291"/>
      <c r="AR265" s="291"/>
      <c r="AS265" s="291"/>
      <c r="AT265" s="291"/>
      <c r="AU265" s="291"/>
      <c r="AV265" s="291"/>
      <c r="AW265" s="291"/>
      <c r="AX265" s="291"/>
      <c r="AY265" s="291"/>
      <c r="AZ265" s="291"/>
      <c r="BA265" s="291"/>
      <c r="BB265" s="291"/>
      <c r="BC265" s="291"/>
      <c r="BD265" s="291"/>
      <c r="BE265" s="291"/>
      <c r="BF265" s="291"/>
      <c r="BG265" s="291"/>
      <c r="BH265" s="291"/>
      <c r="BI265" s="291"/>
      <c r="BJ265" s="291"/>
      <c r="BK265" s="291"/>
      <c r="BL265" s="291"/>
      <c r="BM265" s="291"/>
      <c r="BN265" s="291"/>
      <c r="BO265" s="291"/>
      <c r="BP265" s="291"/>
      <c r="BQ265" s="291"/>
      <c r="BR265" s="291"/>
      <c r="BS265" s="291"/>
      <c r="BT265" s="291"/>
      <c r="BU265" s="291"/>
      <c r="BV265" s="291"/>
      <c r="BW265" s="291"/>
      <c r="BX265" s="291"/>
      <c r="BY265" s="291"/>
      <c r="BZ265" s="291"/>
      <c r="CA265" s="291"/>
      <c r="CB265" s="291"/>
      <c r="CC265" s="291"/>
      <c r="CD265" s="291"/>
      <c r="CE265" s="291"/>
      <c r="CF265" s="291"/>
      <c r="CG265" s="291"/>
      <c r="CH265" s="291"/>
      <c r="CI265" s="291"/>
      <c r="CJ265" s="291"/>
      <c r="CK265" s="291"/>
      <c r="CL265" s="291"/>
      <c r="CM265" s="291"/>
      <c r="CN265" s="291"/>
      <c r="CO265" s="291"/>
      <c r="CP265" s="291"/>
      <c r="CQ265" s="291"/>
      <c r="CR265" s="291"/>
      <c r="CS265" s="291"/>
      <c r="CT265" s="291"/>
      <c r="CU265" s="291"/>
      <c r="CV265" s="291"/>
      <c r="CW265" s="291"/>
      <c r="CX265" s="291"/>
      <c r="CY265" s="291"/>
      <c r="CZ265" s="291"/>
      <c r="DA265" s="291"/>
      <c r="DB265" s="291"/>
      <c r="DC265" s="291"/>
      <c r="DD265" s="291"/>
      <c r="DE265" s="291"/>
      <c r="DF265" s="291"/>
      <c r="DG265" s="291"/>
      <c r="DH265" s="291"/>
      <c r="DI265" s="291"/>
      <c r="DJ265" s="291"/>
      <c r="DK265" s="291"/>
      <c r="DL265" s="291"/>
      <c r="DM265" s="291"/>
      <c r="DN265" s="291"/>
      <c r="DO265" s="291"/>
      <c r="DP265" s="291"/>
      <c r="DQ265" s="291"/>
      <c r="DR265" s="291"/>
      <c r="DS265" s="291"/>
      <c r="DT265" s="291"/>
      <c r="DU265" s="291"/>
      <c r="DV265" s="291"/>
      <c r="DW265" s="291"/>
      <c r="DX265" s="291"/>
      <c r="DY265" s="291"/>
      <c r="DZ265" s="291"/>
    </row>
    <row r="266" spans="1:130" ht="13.2" customHeight="1">
      <c r="A266" s="292"/>
      <c r="B266" s="318" t="s">
        <v>1</v>
      </c>
      <c r="C266" s="561" t="s">
        <v>294</v>
      </c>
      <c r="D266" s="291"/>
      <c r="E266" s="292"/>
      <c r="F266" s="333"/>
      <c r="G266" s="333"/>
      <c r="H266" s="334"/>
      <c r="I266" s="264"/>
      <c r="J266" s="264"/>
      <c r="K266" s="457"/>
      <c r="L266" s="292"/>
      <c r="M266" s="322"/>
      <c r="N266" s="322"/>
      <c r="O266" s="169"/>
      <c r="P266" s="322"/>
      <c r="Q266" s="322"/>
      <c r="R266" s="361"/>
      <c r="S266" s="291"/>
      <c r="T266" s="291"/>
      <c r="U266" s="291"/>
      <c r="V266" s="291"/>
      <c r="W266" s="291"/>
      <c r="X266" s="291"/>
      <c r="Y266" s="291"/>
      <c r="Z266" s="291"/>
      <c r="AA266" s="291"/>
      <c r="AB266" s="291"/>
      <c r="AC266" s="291"/>
      <c r="AD266" s="291"/>
      <c r="AE266" s="291"/>
      <c r="AF266" s="291"/>
      <c r="AG266" s="291"/>
      <c r="AH266" s="291"/>
      <c r="AI266" s="291"/>
      <c r="AJ266" s="291"/>
      <c r="AK266" s="291"/>
      <c r="AL266" s="291"/>
      <c r="AM266" s="291"/>
      <c r="AN266" s="291"/>
      <c r="AO266" s="291"/>
      <c r="AP266" s="291"/>
      <c r="AQ266" s="291"/>
      <c r="AR266" s="291"/>
      <c r="AS266" s="291"/>
      <c r="AT266" s="291"/>
      <c r="AU266" s="291"/>
      <c r="AV266" s="291"/>
      <c r="AW266" s="291"/>
      <c r="AX266" s="291"/>
      <c r="AY266" s="291"/>
      <c r="AZ266" s="291"/>
      <c r="BA266" s="291"/>
      <c r="BB266" s="291"/>
      <c r="BC266" s="291"/>
      <c r="BD266" s="291"/>
      <c r="BE266" s="291"/>
      <c r="BF266" s="291"/>
      <c r="BG266" s="291"/>
      <c r="BH266" s="291"/>
      <c r="BI266" s="291"/>
      <c r="BJ266" s="291"/>
      <c r="BK266" s="291"/>
      <c r="BL266" s="291"/>
      <c r="BM266" s="291"/>
      <c r="BN266" s="291"/>
      <c r="BO266" s="291"/>
      <c r="BP266" s="291"/>
      <c r="BQ266" s="291"/>
      <c r="BR266" s="291"/>
      <c r="BS266" s="291"/>
      <c r="BT266" s="291"/>
      <c r="BU266" s="291"/>
      <c r="BV266" s="291"/>
      <c r="BW266" s="291"/>
      <c r="BX266" s="291"/>
      <c r="BY266" s="291"/>
      <c r="BZ266" s="291"/>
      <c r="CA266" s="291"/>
      <c r="CB266" s="291"/>
      <c r="CC266" s="291"/>
      <c r="CD266" s="291"/>
      <c r="CE266" s="291"/>
      <c r="CF266" s="291"/>
      <c r="CG266" s="291"/>
      <c r="CH266" s="291"/>
      <c r="CI266" s="291"/>
      <c r="CJ266" s="291"/>
      <c r="CK266" s="291"/>
      <c r="CL266" s="291"/>
      <c r="CM266" s="291"/>
      <c r="CN266" s="291"/>
      <c r="CO266" s="291"/>
      <c r="CP266" s="291"/>
      <c r="CQ266" s="291"/>
      <c r="CR266" s="291"/>
      <c r="CS266" s="291"/>
      <c r="CT266" s="291"/>
      <c r="CU266" s="291"/>
      <c r="CV266" s="291"/>
      <c r="CW266" s="291"/>
      <c r="CX266" s="291"/>
      <c r="CY266" s="291"/>
      <c r="CZ266" s="291"/>
      <c r="DA266" s="291"/>
      <c r="DB266" s="291"/>
      <c r="DC266" s="291"/>
      <c r="DD266" s="291"/>
      <c r="DE266" s="291"/>
      <c r="DF266" s="291"/>
      <c r="DG266" s="291"/>
      <c r="DH266" s="291"/>
      <c r="DI266" s="291"/>
      <c r="DJ266" s="291"/>
      <c r="DK266" s="291"/>
      <c r="DL266" s="291"/>
      <c r="DM266" s="291"/>
      <c r="DN266" s="291"/>
      <c r="DO266" s="291"/>
      <c r="DP266" s="291"/>
      <c r="DQ266" s="291"/>
      <c r="DR266" s="291"/>
      <c r="DS266" s="291"/>
      <c r="DT266" s="291"/>
      <c r="DU266" s="291"/>
      <c r="DV266" s="291"/>
      <c r="DW266" s="291"/>
      <c r="DX266" s="291"/>
      <c r="DY266" s="291"/>
      <c r="DZ266" s="291"/>
    </row>
    <row r="267" spans="1:130" ht="13.2" customHeight="1">
      <c r="A267" s="292"/>
      <c r="B267" s="318" t="s">
        <v>1</v>
      </c>
      <c r="C267" s="561" t="s">
        <v>357</v>
      </c>
      <c r="D267" s="291"/>
      <c r="E267" s="292"/>
      <c r="F267" s="333"/>
      <c r="G267" s="333"/>
      <c r="H267" s="334"/>
      <c r="I267" s="264"/>
      <c r="J267" s="264"/>
      <c r="K267" s="457"/>
      <c r="L267" s="292"/>
      <c r="M267" s="322"/>
      <c r="N267" s="322"/>
      <c r="O267" s="169"/>
      <c r="P267" s="322"/>
      <c r="Q267" s="322"/>
      <c r="R267" s="361"/>
      <c r="S267" s="291"/>
      <c r="T267" s="291"/>
      <c r="U267" s="291"/>
      <c r="V267" s="291"/>
      <c r="W267" s="291"/>
      <c r="X267" s="291"/>
      <c r="Y267" s="291"/>
      <c r="Z267" s="291"/>
      <c r="AA267" s="291"/>
      <c r="AB267" s="291"/>
      <c r="AC267" s="291"/>
      <c r="AD267" s="291"/>
      <c r="AE267" s="291"/>
      <c r="AF267" s="291"/>
      <c r="AG267" s="291"/>
      <c r="AH267" s="291"/>
      <c r="AI267" s="291"/>
      <c r="AJ267" s="291"/>
      <c r="AK267" s="291"/>
      <c r="AL267" s="291"/>
      <c r="AM267" s="291"/>
      <c r="AN267" s="291"/>
      <c r="AO267" s="291"/>
      <c r="AP267" s="291"/>
      <c r="AQ267" s="291"/>
      <c r="AR267" s="291"/>
      <c r="AS267" s="291"/>
      <c r="AT267" s="291"/>
      <c r="AU267" s="291"/>
      <c r="AV267" s="291"/>
      <c r="AW267" s="291"/>
      <c r="AX267" s="291"/>
      <c r="AY267" s="291"/>
      <c r="AZ267" s="291"/>
      <c r="BA267" s="291"/>
      <c r="BB267" s="291"/>
      <c r="BC267" s="291"/>
      <c r="BD267" s="291"/>
      <c r="BE267" s="291"/>
      <c r="BF267" s="291"/>
      <c r="BG267" s="291"/>
      <c r="BH267" s="291"/>
      <c r="BI267" s="291"/>
      <c r="BJ267" s="291"/>
      <c r="BK267" s="291"/>
      <c r="BL267" s="291"/>
      <c r="BM267" s="291"/>
      <c r="BN267" s="291"/>
      <c r="BO267" s="291"/>
      <c r="BP267" s="291"/>
      <c r="BQ267" s="291"/>
      <c r="BR267" s="291"/>
      <c r="BS267" s="291"/>
      <c r="BT267" s="291"/>
      <c r="BU267" s="291"/>
      <c r="BV267" s="291"/>
      <c r="BW267" s="291"/>
      <c r="BX267" s="291"/>
      <c r="BY267" s="291"/>
      <c r="BZ267" s="291"/>
      <c r="CA267" s="291"/>
      <c r="CB267" s="291"/>
      <c r="CC267" s="291"/>
      <c r="CD267" s="291"/>
      <c r="CE267" s="291"/>
      <c r="CF267" s="291"/>
      <c r="CG267" s="291"/>
      <c r="CH267" s="291"/>
      <c r="CI267" s="291"/>
      <c r="CJ267" s="291"/>
      <c r="CK267" s="291"/>
      <c r="CL267" s="291"/>
      <c r="CM267" s="291"/>
      <c r="CN267" s="291"/>
      <c r="CO267" s="291"/>
      <c r="CP267" s="291"/>
      <c r="CQ267" s="291"/>
      <c r="CR267" s="291"/>
      <c r="CS267" s="291"/>
      <c r="CT267" s="291"/>
      <c r="CU267" s="291"/>
      <c r="CV267" s="291"/>
      <c r="CW267" s="291"/>
      <c r="CX267" s="291"/>
      <c r="CY267" s="291"/>
      <c r="CZ267" s="291"/>
      <c r="DA267" s="291"/>
      <c r="DB267" s="291"/>
      <c r="DC267" s="291"/>
      <c r="DD267" s="291"/>
      <c r="DE267" s="291"/>
      <c r="DF267" s="291"/>
      <c r="DG267" s="291"/>
      <c r="DH267" s="291"/>
      <c r="DI267" s="291"/>
      <c r="DJ267" s="291"/>
      <c r="DK267" s="291"/>
      <c r="DL267" s="291"/>
      <c r="DM267" s="291"/>
      <c r="DN267" s="291"/>
      <c r="DO267" s="291"/>
      <c r="DP267" s="291"/>
      <c r="DQ267" s="291"/>
      <c r="DR267" s="291"/>
      <c r="DS267" s="291"/>
      <c r="DT267" s="291"/>
      <c r="DU267" s="291"/>
      <c r="DV267" s="291"/>
      <c r="DW267" s="291"/>
      <c r="DX267" s="291"/>
      <c r="DY267" s="291"/>
      <c r="DZ267" s="291"/>
    </row>
    <row r="268" spans="1:130" ht="13.2" customHeight="1">
      <c r="A268" s="292"/>
      <c r="B268" s="318" t="s">
        <v>1</v>
      </c>
      <c r="C268" s="561" t="s">
        <v>356</v>
      </c>
      <c r="D268" s="291"/>
      <c r="E268" s="292"/>
      <c r="F268" s="333"/>
      <c r="G268" s="333"/>
      <c r="H268" s="334"/>
      <c r="I268" s="264"/>
      <c r="J268" s="264"/>
      <c r="K268" s="457"/>
      <c r="L268" s="292"/>
      <c r="M268" s="322"/>
      <c r="N268" s="322"/>
      <c r="O268" s="169"/>
      <c r="P268" s="322"/>
      <c r="Q268" s="322"/>
      <c r="R268" s="361"/>
      <c r="S268" s="291"/>
      <c r="T268" s="291"/>
      <c r="U268" s="291"/>
      <c r="V268" s="291"/>
      <c r="W268" s="291"/>
      <c r="X268" s="291"/>
      <c r="Y268" s="291"/>
      <c r="Z268" s="291"/>
      <c r="AA268" s="291"/>
      <c r="AB268" s="291"/>
      <c r="AC268" s="291"/>
      <c r="AD268" s="291"/>
      <c r="AE268" s="291"/>
      <c r="AF268" s="291"/>
      <c r="AG268" s="291"/>
      <c r="AH268" s="291"/>
      <c r="AI268" s="291"/>
      <c r="AJ268" s="291"/>
      <c r="AK268" s="291"/>
      <c r="AL268" s="291"/>
      <c r="AM268" s="291"/>
      <c r="AN268" s="291"/>
      <c r="AO268" s="291"/>
      <c r="AP268" s="291"/>
      <c r="AQ268" s="291"/>
      <c r="AR268" s="291"/>
      <c r="AS268" s="291"/>
      <c r="AT268" s="291"/>
      <c r="AU268" s="291"/>
      <c r="AV268" s="291"/>
      <c r="AW268" s="291"/>
      <c r="AX268" s="291"/>
      <c r="AY268" s="291"/>
      <c r="AZ268" s="291"/>
      <c r="BA268" s="291"/>
      <c r="BB268" s="291"/>
      <c r="BC268" s="291"/>
      <c r="BD268" s="291"/>
      <c r="BE268" s="291"/>
      <c r="BF268" s="291"/>
      <c r="BG268" s="291"/>
      <c r="BH268" s="291"/>
      <c r="BI268" s="291"/>
      <c r="BJ268" s="291"/>
      <c r="BK268" s="291"/>
      <c r="BL268" s="291"/>
      <c r="BM268" s="291"/>
      <c r="BN268" s="291"/>
      <c r="BO268" s="291"/>
      <c r="BP268" s="291"/>
      <c r="BQ268" s="291"/>
      <c r="BR268" s="291"/>
      <c r="BS268" s="291"/>
      <c r="BT268" s="291"/>
      <c r="BU268" s="291"/>
      <c r="BV268" s="291"/>
      <c r="BW268" s="291"/>
      <c r="BX268" s="291"/>
      <c r="BY268" s="291"/>
      <c r="BZ268" s="291"/>
      <c r="CA268" s="291"/>
      <c r="CB268" s="291"/>
      <c r="CC268" s="291"/>
      <c r="CD268" s="291"/>
      <c r="CE268" s="291"/>
      <c r="CF268" s="291"/>
      <c r="CG268" s="291"/>
      <c r="CH268" s="291"/>
      <c r="CI268" s="291"/>
      <c r="CJ268" s="291"/>
      <c r="CK268" s="291"/>
      <c r="CL268" s="291"/>
      <c r="CM268" s="291"/>
      <c r="CN268" s="291"/>
      <c r="CO268" s="291"/>
      <c r="CP268" s="291"/>
      <c r="CQ268" s="291"/>
      <c r="CR268" s="291"/>
      <c r="CS268" s="291"/>
      <c r="CT268" s="291"/>
      <c r="CU268" s="291"/>
      <c r="CV268" s="291"/>
      <c r="CW268" s="291"/>
      <c r="CX268" s="291"/>
      <c r="CY268" s="291"/>
      <c r="CZ268" s="291"/>
      <c r="DA268" s="291"/>
      <c r="DB268" s="291"/>
      <c r="DC268" s="291"/>
      <c r="DD268" s="291"/>
      <c r="DE268" s="291"/>
      <c r="DF268" s="291"/>
      <c r="DG268" s="291"/>
      <c r="DH268" s="291"/>
      <c r="DI268" s="291"/>
      <c r="DJ268" s="291"/>
      <c r="DK268" s="291"/>
      <c r="DL268" s="291"/>
      <c r="DM268" s="291"/>
      <c r="DN268" s="291"/>
      <c r="DO268" s="291"/>
      <c r="DP268" s="291"/>
      <c r="DQ268" s="291"/>
      <c r="DR268" s="291"/>
      <c r="DS268" s="291"/>
      <c r="DT268" s="291"/>
      <c r="DU268" s="291"/>
      <c r="DV268" s="291"/>
      <c r="DW268" s="291"/>
      <c r="DX268" s="291"/>
      <c r="DY268" s="291"/>
      <c r="DZ268" s="291"/>
    </row>
    <row r="269" spans="1:130" ht="13.2" customHeight="1">
      <c r="A269" s="562">
        <v>40</v>
      </c>
      <c r="B269" s="316" t="s">
        <v>565</v>
      </c>
      <c r="C269" s="561"/>
      <c r="D269" s="296"/>
      <c r="E269" s="430" t="s">
        <v>566</v>
      </c>
      <c r="F269" s="332">
        <v>0</v>
      </c>
      <c r="G269" s="332">
        <v>0</v>
      </c>
      <c r="H269" s="332">
        <v>1</v>
      </c>
      <c r="I269" s="293">
        <v>0</v>
      </c>
      <c r="J269" s="293">
        <v>0</v>
      </c>
      <c r="K269" s="457">
        <f>SUM(F269:J269)</f>
        <v>1</v>
      </c>
      <c r="L269" s="292" t="s">
        <v>17</v>
      </c>
      <c r="M269" s="322"/>
      <c r="N269" s="322"/>
      <c r="O269" s="169"/>
      <c r="P269" s="322">
        <f t="shared" si="12"/>
        <v>0</v>
      </c>
      <c r="Q269" s="322">
        <f t="shared" si="13"/>
        <v>0</v>
      </c>
      <c r="R269" s="361">
        <f>+K269*O269</f>
        <v>0</v>
      </c>
      <c r="S269" s="291"/>
      <c r="T269" s="291"/>
      <c r="U269" s="291"/>
      <c r="V269" s="291"/>
      <c r="W269" s="291"/>
      <c r="X269" s="291"/>
      <c r="Y269" s="291"/>
      <c r="Z269" s="291"/>
      <c r="AA269" s="291"/>
      <c r="AB269" s="291"/>
      <c r="AC269" s="291"/>
      <c r="AD269" s="291"/>
      <c r="AE269" s="291"/>
      <c r="AF269" s="291"/>
      <c r="AG269" s="291"/>
      <c r="AH269" s="291"/>
      <c r="AI269" s="291"/>
      <c r="AJ269" s="291"/>
      <c r="AK269" s="291"/>
      <c r="AL269" s="291"/>
      <c r="AM269" s="291"/>
      <c r="AN269" s="291"/>
      <c r="AO269" s="291"/>
      <c r="AP269" s="291"/>
      <c r="AQ269" s="291"/>
      <c r="AR269" s="291"/>
      <c r="AS269" s="291"/>
      <c r="AT269" s="291"/>
      <c r="AU269" s="291"/>
      <c r="AV269" s="291"/>
      <c r="AW269" s="291"/>
      <c r="AX269" s="291"/>
      <c r="AY269" s="291"/>
      <c r="AZ269" s="291"/>
      <c r="BA269" s="291"/>
      <c r="BB269" s="291"/>
      <c r="BC269" s="291"/>
      <c r="BD269" s="291"/>
      <c r="BE269" s="291"/>
      <c r="BF269" s="291"/>
      <c r="BG269" s="291"/>
      <c r="BH269" s="291"/>
      <c r="BI269" s="291"/>
      <c r="BJ269" s="291"/>
      <c r="BK269" s="291"/>
      <c r="BL269" s="291"/>
      <c r="BM269" s="291"/>
      <c r="BN269" s="291"/>
      <c r="BO269" s="291"/>
      <c r="BP269" s="291"/>
      <c r="BQ269" s="291"/>
      <c r="BR269" s="291"/>
      <c r="BS269" s="291"/>
      <c r="BT269" s="291"/>
      <c r="BU269" s="291"/>
      <c r="BV269" s="291"/>
      <c r="BW269" s="291"/>
      <c r="BX269" s="291"/>
      <c r="BY269" s="291"/>
      <c r="BZ269" s="291"/>
      <c r="CA269" s="291"/>
      <c r="CB269" s="291"/>
      <c r="CC269" s="291"/>
      <c r="CD269" s="291"/>
      <c r="CE269" s="291"/>
      <c r="CF269" s="291"/>
      <c r="CG269" s="291"/>
      <c r="CH269" s="291"/>
      <c r="CI269" s="291"/>
      <c r="CJ269" s="291"/>
      <c r="CK269" s="291"/>
      <c r="CL269" s="291"/>
      <c r="CM269" s="291"/>
      <c r="CN269" s="291"/>
      <c r="CO269" s="291"/>
      <c r="CP269" s="291"/>
      <c r="CQ269" s="291"/>
      <c r="CR269" s="291"/>
      <c r="CS269" s="291"/>
      <c r="CT269" s="291"/>
      <c r="CU269" s="291"/>
      <c r="CV269" s="291"/>
      <c r="CW269" s="291"/>
      <c r="CX269" s="291"/>
      <c r="CY269" s="291"/>
      <c r="CZ269" s="291"/>
      <c r="DA269" s="291"/>
      <c r="DB269" s="291"/>
      <c r="DC269" s="291"/>
      <c r="DD269" s="291"/>
      <c r="DE269" s="291"/>
      <c r="DF269" s="291"/>
      <c r="DG269" s="291"/>
      <c r="DH269" s="291"/>
      <c r="DI269" s="291"/>
      <c r="DJ269" s="291"/>
      <c r="DK269" s="291"/>
      <c r="DL269" s="291"/>
      <c r="DM269" s="291"/>
      <c r="DN269" s="291"/>
      <c r="DO269" s="291"/>
      <c r="DP269" s="291"/>
      <c r="DQ269" s="291"/>
      <c r="DR269" s="291"/>
      <c r="DS269" s="291"/>
      <c r="DT269" s="291"/>
    </row>
    <row r="270" spans="1:130" ht="13.2" customHeight="1">
      <c r="A270" s="562"/>
      <c r="B270" s="318" t="s">
        <v>1</v>
      </c>
      <c r="C270" s="561" t="s">
        <v>564</v>
      </c>
      <c r="D270" s="291"/>
      <c r="E270" s="292"/>
      <c r="F270" s="333"/>
      <c r="G270" s="333"/>
      <c r="H270" s="334"/>
      <c r="I270" s="264"/>
      <c r="J270" s="264"/>
      <c r="K270" s="457"/>
      <c r="L270" s="292"/>
      <c r="M270" s="322"/>
      <c r="N270" s="322"/>
      <c r="O270" s="169"/>
      <c r="P270" s="322"/>
      <c r="Q270" s="322"/>
      <c r="R270" s="361"/>
      <c r="S270" s="291"/>
      <c r="T270" s="291"/>
      <c r="U270" s="291"/>
      <c r="V270" s="291"/>
      <c r="W270" s="291"/>
      <c r="X270" s="291"/>
      <c r="Y270" s="291"/>
      <c r="Z270" s="291"/>
      <c r="AA270" s="291"/>
      <c r="AB270" s="291"/>
      <c r="AC270" s="291"/>
      <c r="AD270" s="291"/>
      <c r="AE270" s="291"/>
      <c r="AF270" s="291"/>
      <c r="AG270" s="291"/>
      <c r="AH270" s="291"/>
      <c r="AI270" s="291"/>
      <c r="AJ270" s="291"/>
      <c r="AK270" s="291"/>
      <c r="AL270" s="291"/>
      <c r="AM270" s="291"/>
      <c r="AN270" s="291"/>
      <c r="AO270" s="291"/>
      <c r="AP270" s="291"/>
      <c r="AQ270" s="291"/>
      <c r="AR270" s="291"/>
      <c r="AS270" s="291"/>
      <c r="AT270" s="291"/>
      <c r="AU270" s="291"/>
      <c r="AV270" s="291"/>
      <c r="AW270" s="291"/>
      <c r="AX270" s="291"/>
      <c r="AY270" s="291"/>
      <c r="AZ270" s="291"/>
      <c r="BA270" s="291"/>
      <c r="BB270" s="291"/>
      <c r="BC270" s="291"/>
      <c r="BD270" s="291"/>
      <c r="BE270" s="291"/>
      <c r="BF270" s="291"/>
      <c r="BG270" s="291"/>
      <c r="BH270" s="291"/>
      <c r="BI270" s="291"/>
      <c r="BJ270" s="291"/>
      <c r="BK270" s="291"/>
      <c r="BL270" s="291"/>
      <c r="BM270" s="291"/>
      <c r="BN270" s="291"/>
      <c r="BO270" s="291"/>
      <c r="BP270" s="291"/>
      <c r="BQ270" s="291"/>
      <c r="BR270" s="291"/>
      <c r="BS270" s="291"/>
      <c r="BT270" s="291"/>
      <c r="BU270" s="291"/>
      <c r="BV270" s="291"/>
      <c r="BW270" s="291"/>
      <c r="BX270" s="291"/>
      <c r="BY270" s="291"/>
      <c r="BZ270" s="291"/>
      <c r="CA270" s="291"/>
      <c r="CB270" s="291"/>
      <c r="CC270" s="291"/>
      <c r="CD270" s="291"/>
      <c r="CE270" s="291"/>
      <c r="CF270" s="291"/>
      <c r="CG270" s="291"/>
      <c r="CH270" s="291"/>
      <c r="CI270" s="291"/>
      <c r="CJ270" s="291"/>
      <c r="CK270" s="291"/>
      <c r="CL270" s="291"/>
      <c r="CM270" s="291"/>
      <c r="CN270" s="291"/>
      <c r="CO270" s="291"/>
      <c r="CP270" s="291"/>
      <c r="CQ270" s="291"/>
      <c r="CR270" s="291"/>
      <c r="CS270" s="291"/>
      <c r="CT270" s="291"/>
      <c r="CU270" s="291"/>
      <c r="CV270" s="291"/>
      <c r="CW270" s="291"/>
      <c r="CX270" s="291"/>
      <c r="CY270" s="291"/>
      <c r="CZ270" s="291"/>
      <c r="DA270" s="291"/>
      <c r="DB270" s="291"/>
      <c r="DC270" s="291"/>
      <c r="DD270" s="291"/>
      <c r="DE270" s="291"/>
      <c r="DF270" s="291"/>
      <c r="DG270" s="291"/>
      <c r="DH270" s="291"/>
      <c r="DI270" s="291"/>
      <c r="DJ270" s="291"/>
      <c r="DK270" s="291"/>
      <c r="DL270" s="291"/>
      <c r="DM270" s="291"/>
      <c r="DN270" s="291"/>
      <c r="DO270" s="291"/>
      <c r="DP270" s="291"/>
      <c r="DQ270" s="291"/>
      <c r="DR270" s="291"/>
      <c r="DS270" s="291"/>
      <c r="DT270" s="291"/>
    </row>
    <row r="271" spans="1:130" ht="13.2" customHeight="1">
      <c r="A271" s="562"/>
      <c r="B271" s="318" t="s">
        <v>1</v>
      </c>
      <c r="C271" s="561" t="s">
        <v>322</v>
      </c>
      <c r="D271" s="291"/>
      <c r="E271" s="292"/>
      <c r="F271" s="333"/>
      <c r="G271" s="333"/>
      <c r="H271" s="334"/>
      <c r="I271" s="264"/>
      <c r="J271" s="264"/>
      <c r="K271" s="457"/>
      <c r="L271" s="292"/>
      <c r="M271" s="322"/>
      <c r="N271" s="322"/>
      <c r="O271" s="169"/>
      <c r="P271" s="322"/>
      <c r="Q271" s="322"/>
      <c r="R271" s="361"/>
      <c r="S271" s="291"/>
      <c r="T271" s="291"/>
      <c r="U271" s="291"/>
      <c r="V271" s="291"/>
      <c r="W271" s="291"/>
      <c r="X271" s="291"/>
      <c r="Y271" s="291"/>
      <c r="Z271" s="291"/>
      <c r="AA271" s="291"/>
      <c r="AB271" s="291"/>
      <c r="AC271" s="291"/>
      <c r="AD271" s="291"/>
      <c r="AE271" s="291"/>
      <c r="AF271" s="291"/>
      <c r="AG271" s="291"/>
      <c r="AH271" s="291"/>
      <c r="AI271" s="291"/>
      <c r="AJ271" s="291"/>
      <c r="AK271" s="291"/>
      <c r="AL271" s="291"/>
      <c r="AM271" s="291"/>
      <c r="AN271" s="291"/>
      <c r="AO271" s="291"/>
      <c r="AP271" s="291"/>
      <c r="AQ271" s="291"/>
      <c r="AR271" s="291"/>
      <c r="AS271" s="291"/>
      <c r="AT271" s="291"/>
      <c r="AU271" s="291"/>
      <c r="AV271" s="291"/>
      <c r="AW271" s="291"/>
      <c r="AX271" s="291"/>
      <c r="AY271" s="291"/>
      <c r="AZ271" s="291"/>
      <c r="BA271" s="291"/>
      <c r="BB271" s="291"/>
      <c r="BC271" s="291"/>
      <c r="BD271" s="291"/>
      <c r="BE271" s="291"/>
      <c r="BF271" s="291"/>
      <c r="BG271" s="291"/>
      <c r="BH271" s="291"/>
      <c r="BI271" s="291"/>
      <c r="BJ271" s="291"/>
      <c r="BK271" s="291"/>
      <c r="BL271" s="291"/>
      <c r="BM271" s="291"/>
      <c r="BN271" s="291"/>
      <c r="BO271" s="291"/>
      <c r="BP271" s="291"/>
      <c r="BQ271" s="291"/>
      <c r="BR271" s="291"/>
      <c r="BS271" s="291"/>
      <c r="BT271" s="291"/>
      <c r="BU271" s="291"/>
      <c r="BV271" s="291"/>
      <c r="BW271" s="291"/>
      <c r="BX271" s="291"/>
      <c r="BY271" s="291"/>
      <c r="BZ271" s="291"/>
      <c r="CA271" s="291"/>
      <c r="CB271" s="291"/>
      <c r="CC271" s="291"/>
      <c r="CD271" s="291"/>
      <c r="CE271" s="291"/>
      <c r="CF271" s="291"/>
      <c r="CG271" s="291"/>
      <c r="CH271" s="291"/>
      <c r="CI271" s="291"/>
      <c r="CJ271" s="291"/>
      <c r="CK271" s="291"/>
      <c r="CL271" s="291"/>
      <c r="CM271" s="291"/>
      <c r="CN271" s="291"/>
      <c r="CO271" s="291"/>
      <c r="CP271" s="291"/>
      <c r="CQ271" s="291"/>
      <c r="CR271" s="291"/>
      <c r="CS271" s="291"/>
      <c r="CT271" s="291"/>
      <c r="CU271" s="291"/>
      <c r="CV271" s="291"/>
      <c r="CW271" s="291"/>
      <c r="CX271" s="291"/>
      <c r="CY271" s="291"/>
      <c r="CZ271" s="291"/>
      <c r="DA271" s="291"/>
      <c r="DB271" s="291"/>
      <c r="DC271" s="291"/>
      <c r="DD271" s="291"/>
      <c r="DE271" s="291"/>
      <c r="DF271" s="291"/>
      <c r="DG271" s="291"/>
      <c r="DH271" s="291"/>
      <c r="DI271" s="291"/>
      <c r="DJ271" s="291"/>
      <c r="DK271" s="291"/>
      <c r="DL271" s="291"/>
      <c r="DM271" s="291"/>
      <c r="DN271" s="291"/>
      <c r="DO271" s="291"/>
      <c r="DP271" s="291"/>
      <c r="DQ271" s="291"/>
      <c r="DR271" s="291"/>
      <c r="DS271" s="291"/>
      <c r="DT271" s="291"/>
    </row>
    <row r="272" spans="1:130" ht="13.2" customHeight="1">
      <c r="A272" s="562"/>
      <c r="B272" s="318" t="s">
        <v>1</v>
      </c>
      <c r="C272" s="561" t="s">
        <v>562</v>
      </c>
      <c r="D272" s="296"/>
      <c r="E272" s="292"/>
      <c r="F272" s="333"/>
      <c r="G272" s="333"/>
      <c r="H272" s="334"/>
      <c r="I272" s="264"/>
      <c r="J272" s="264"/>
      <c r="K272" s="457"/>
      <c r="L272" s="292"/>
      <c r="M272" s="322"/>
      <c r="N272" s="322"/>
      <c r="O272" s="169"/>
      <c r="P272" s="322"/>
      <c r="Q272" s="322"/>
      <c r="R272" s="361"/>
      <c r="S272" s="291"/>
      <c r="T272" s="291"/>
      <c r="U272" s="291"/>
      <c r="V272" s="291"/>
      <c r="W272" s="291"/>
      <c r="X272" s="291"/>
      <c r="Y272" s="291"/>
      <c r="Z272" s="291"/>
      <c r="AA272" s="291"/>
      <c r="AB272" s="291"/>
      <c r="AC272" s="291"/>
      <c r="AD272" s="291"/>
      <c r="AE272" s="291"/>
      <c r="AF272" s="291"/>
      <c r="AG272" s="291"/>
      <c r="AH272" s="291"/>
      <c r="AI272" s="291"/>
      <c r="AJ272" s="291"/>
      <c r="AK272" s="291"/>
      <c r="AL272" s="291"/>
      <c r="AM272" s="291"/>
      <c r="AN272" s="291"/>
      <c r="AO272" s="291"/>
      <c r="AP272" s="291"/>
      <c r="AQ272" s="291"/>
      <c r="AR272" s="291"/>
      <c r="AS272" s="291"/>
      <c r="AT272" s="291"/>
      <c r="AU272" s="291"/>
      <c r="AV272" s="291"/>
      <c r="AW272" s="291"/>
      <c r="AX272" s="291"/>
      <c r="AY272" s="291"/>
      <c r="AZ272" s="291"/>
      <c r="BA272" s="291"/>
      <c r="BB272" s="291"/>
      <c r="BC272" s="291"/>
      <c r="BD272" s="291"/>
      <c r="BE272" s="291"/>
      <c r="BF272" s="291"/>
      <c r="BG272" s="291"/>
      <c r="BH272" s="291"/>
      <c r="BI272" s="291"/>
      <c r="BJ272" s="291"/>
      <c r="BK272" s="291"/>
      <c r="BL272" s="291"/>
      <c r="BM272" s="291"/>
      <c r="BN272" s="291"/>
      <c r="BO272" s="291"/>
      <c r="BP272" s="291"/>
      <c r="BQ272" s="291"/>
      <c r="BR272" s="291"/>
      <c r="BS272" s="291"/>
      <c r="BT272" s="291"/>
      <c r="BU272" s="291"/>
      <c r="BV272" s="291"/>
      <c r="BW272" s="291"/>
      <c r="BX272" s="291"/>
      <c r="BY272" s="291"/>
      <c r="BZ272" s="291"/>
      <c r="CA272" s="291"/>
      <c r="CB272" s="291"/>
      <c r="CC272" s="291"/>
      <c r="CD272" s="291"/>
      <c r="CE272" s="291"/>
      <c r="CF272" s="291"/>
      <c r="CG272" s="291"/>
      <c r="CH272" s="291"/>
      <c r="CI272" s="291"/>
      <c r="CJ272" s="291"/>
      <c r="CK272" s="291"/>
      <c r="CL272" s="291"/>
      <c r="CM272" s="291"/>
      <c r="CN272" s="291"/>
      <c r="CO272" s="291"/>
      <c r="CP272" s="291"/>
      <c r="CQ272" s="291"/>
      <c r="CR272" s="291"/>
      <c r="CS272" s="291"/>
      <c r="CT272" s="291"/>
      <c r="CU272" s="291"/>
      <c r="CV272" s="291"/>
      <c r="CW272" s="291"/>
      <c r="CX272" s="291"/>
      <c r="CY272" s="291"/>
      <c r="CZ272" s="291"/>
      <c r="DA272" s="291"/>
      <c r="DB272" s="291"/>
      <c r="DC272" s="291"/>
      <c r="DD272" s="291"/>
      <c r="DE272" s="291"/>
      <c r="DF272" s="291"/>
      <c r="DG272" s="291"/>
      <c r="DH272" s="291"/>
      <c r="DI272" s="291"/>
      <c r="DJ272" s="291"/>
      <c r="DK272" s="291"/>
      <c r="DL272" s="291"/>
      <c r="DM272" s="291"/>
      <c r="DN272" s="291"/>
      <c r="DO272" s="291"/>
      <c r="DP272" s="291"/>
      <c r="DQ272" s="291"/>
      <c r="DR272" s="291"/>
      <c r="DS272" s="291"/>
      <c r="DT272" s="291"/>
    </row>
    <row r="273" spans="1:125" ht="13.2" customHeight="1">
      <c r="A273" s="562"/>
      <c r="B273" s="318" t="s">
        <v>1</v>
      </c>
      <c r="C273" s="561" t="s">
        <v>356</v>
      </c>
      <c r="D273" s="296"/>
      <c r="E273" s="292"/>
      <c r="F273" s="333"/>
      <c r="G273" s="333"/>
      <c r="H273" s="334"/>
      <c r="I273" s="264"/>
      <c r="J273" s="264"/>
      <c r="K273" s="457"/>
      <c r="L273" s="292"/>
      <c r="M273" s="322"/>
      <c r="N273" s="322"/>
      <c r="O273" s="169"/>
      <c r="P273" s="322"/>
      <c r="Q273" s="322"/>
      <c r="R273" s="361"/>
      <c r="S273" s="291"/>
      <c r="T273" s="291"/>
      <c r="U273" s="291"/>
      <c r="V273" s="291"/>
      <c r="W273" s="291"/>
      <c r="X273" s="291"/>
      <c r="Y273" s="291"/>
      <c r="Z273" s="291"/>
      <c r="AA273" s="291"/>
      <c r="AB273" s="291"/>
      <c r="AC273" s="291"/>
      <c r="AD273" s="291"/>
      <c r="AE273" s="291"/>
      <c r="AF273" s="291"/>
      <c r="AG273" s="291"/>
      <c r="AH273" s="291"/>
      <c r="AI273" s="291"/>
      <c r="AJ273" s="291"/>
      <c r="AK273" s="291"/>
      <c r="AL273" s="291"/>
      <c r="AM273" s="291"/>
      <c r="AN273" s="291"/>
      <c r="AO273" s="291"/>
      <c r="AP273" s="291"/>
      <c r="AQ273" s="291"/>
      <c r="AR273" s="291"/>
      <c r="AS273" s="291"/>
      <c r="AT273" s="291"/>
      <c r="AU273" s="291"/>
      <c r="AV273" s="291"/>
      <c r="AW273" s="291"/>
      <c r="AX273" s="291"/>
      <c r="AY273" s="291"/>
      <c r="AZ273" s="291"/>
      <c r="BA273" s="291"/>
      <c r="BB273" s="291"/>
      <c r="BC273" s="291"/>
      <c r="BD273" s="291"/>
      <c r="BE273" s="291"/>
      <c r="BF273" s="291"/>
      <c r="BG273" s="291"/>
      <c r="BH273" s="291"/>
      <c r="BI273" s="291"/>
      <c r="BJ273" s="291"/>
      <c r="BK273" s="291"/>
      <c r="BL273" s="291"/>
      <c r="BM273" s="291"/>
      <c r="BN273" s="291"/>
      <c r="BO273" s="291"/>
      <c r="BP273" s="291"/>
      <c r="BQ273" s="291"/>
      <c r="BR273" s="291"/>
      <c r="BS273" s="291"/>
      <c r="BT273" s="291"/>
      <c r="BU273" s="291"/>
      <c r="BV273" s="291"/>
      <c r="BW273" s="291"/>
      <c r="BX273" s="291"/>
      <c r="BY273" s="291"/>
      <c r="BZ273" s="291"/>
      <c r="CA273" s="291"/>
      <c r="CB273" s="291"/>
      <c r="CC273" s="291"/>
      <c r="CD273" s="291"/>
      <c r="CE273" s="291"/>
      <c r="CF273" s="291"/>
      <c r="CG273" s="291"/>
      <c r="CH273" s="291"/>
      <c r="CI273" s="291"/>
      <c r="CJ273" s="291"/>
      <c r="CK273" s="291"/>
      <c r="CL273" s="291"/>
      <c r="CM273" s="291"/>
      <c r="CN273" s="291"/>
      <c r="CO273" s="291"/>
      <c r="CP273" s="291"/>
      <c r="CQ273" s="291"/>
      <c r="CR273" s="291"/>
      <c r="CS273" s="291"/>
      <c r="CT273" s="291"/>
      <c r="CU273" s="291"/>
      <c r="CV273" s="291"/>
      <c r="CW273" s="291"/>
      <c r="CX273" s="291"/>
      <c r="CY273" s="291"/>
      <c r="CZ273" s="291"/>
      <c r="DA273" s="291"/>
      <c r="DB273" s="291"/>
      <c r="DC273" s="291"/>
      <c r="DD273" s="291"/>
      <c r="DE273" s="291"/>
      <c r="DF273" s="291"/>
      <c r="DG273" s="291"/>
      <c r="DH273" s="291"/>
      <c r="DI273" s="291"/>
      <c r="DJ273" s="291"/>
      <c r="DK273" s="291"/>
      <c r="DL273" s="291"/>
      <c r="DM273" s="291"/>
      <c r="DN273" s="291"/>
      <c r="DO273" s="291"/>
      <c r="DP273" s="291"/>
      <c r="DQ273" s="291"/>
      <c r="DR273" s="291"/>
      <c r="DS273" s="291"/>
      <c r="DT273" s="291"/>
    </row>
    <row r="274" spans="1:125" ht="13.2" customHeight="1">
      <c r="A274" s="562">
        <v>41</v>
      </c>
      <c r="B274" s="316" t="s">
        <v>560</v>
      </c>
      <c r="C274" s="561"/>
      <c r="D274" s="296"/>
      <c r="E274" s="430" t="s">
        <v>561</v>
      </c>
      <c r="F274" s="332">
        <v>0</v>
      </c>
      <c r="G274" s="332">
        <v>0</v>
      </c>
      <c r="H274" s="332">
        <v>0</v>
      </c>
      <c r="I274" s="293">
        <v>0</v>
      </c>
      <c r="J274" s="293">
        <v>3</v>
      </c>
      <c r="K274" s="457">
        <f>SUM(F274:J274)</f>
        <v>3</v>
      </c>
      <c r="L274" s="292" t="s">
        <v>17</v>
      </c>
      <c r="M274" s="322"/>
      <c r="N274" s="322"/>
      <c r="O274" s="169"/>
      <c r="P274" s="322">
        <f t="shared" si="12"/>
        <v>0</v>
      </c>
      <c r="Q274" s="322">
        <f t="shared" si="13"/>
        <v>0</v>
      </c>
      <c r="R274" s="361">
        <f>+K274*O274</f>
        <v>0</v>
      </c>
      <c r="S274" s="291"/>
      <c r="T274" s="291"/>
      <c r="U274" s="291"/>
      <c r="V274" s="291"/>
      <c r="W274" s="291"/>
      <c r="X274" s="291"/>
      <c r="Y274" s="291"/>
      <c r="Z274" s="291"/>
      <c r="AA274" s="291"/>
      <c r="AB274" s="291"/>
      <c r="AC274" s="291"/>
      <c r="AD274" s="291"/>
      <c r="AE274" s="291"/>
      <c r="AF274" s="291"/>
      <c r="AG274" s="291"/>
      <c r="AH274" s="291"/>
      <c r="AI274" s="291"/>
      <c r="AJ274" s="291"/>
      <c r="AK274" s="291"/>
      <c r="AL274" s="291"/>
      <c r="AM274" s="291"/>
      <c r="AN274" s="291"/>
      <c r="AO274" s="291"/>
      <c r="AP274" s="291"/>
      <c r="AQ274" s="291"/>
      <c r="AR274" s="291"/>
      <c r="AS274" s="291"/>
      <c r="AT274" s="291"/>
      <c r="AU274" s="291"/>
      <c r="AV274" s="291"/>
      <c r="AW274" s="291"/>
      <c r="AX274" s="291"/>
      <c r="AY274" s="291"/>
      <c r="AZ274" s="291"/>
      <c r="BA274" s="291"/>
      <c r="BB274" s="291"/>
      <c r="BC274" s="291"/>
      <c r="BD274" s="291"/>
      <c r="BE274" s="291"/>
      <c r="BF274" s="291"/>
      <c r="BG274" s="291"/>
      <c r="BH274" s="291"/>
      <c r="BI274" s="291"/>
      <c r="BJ274" s="291"/>
      <c r="BK274" s="291"/>
      <c r="BL274" s="291"/>
      <c r="BM274" s="291"/>
      <c r="BN274" s="291"/>
      <c r="BO274" s="291"/>
      <c r="BP274" s="291"/>
      <c r="BQ274" s="291"/>
      <c r="BR274" s="291"/>
      <c r="BS274" s="291"/>
      <c r="BT274" s="291"/>
      <c r="BU274" s="291"/>
      <c r="BV274" s="291"/>
      <c r="BW274" s="291"/>
      <c r="BX274" s="291"/>
      <c r="BY274" s="291"/>
      <c r="BZ274" s="291"/>
      <c r="CA274" s="291"/>
      <c r="CB274" s="291"/>
      <c r="CC274" s="291"/>
      <c r="CD274" s="291"/>
      <c r="CE274" s="291"/>
      <c r="CF274" s="291"/>
      <c r="CG274" s="291"/>
      <c r="CH274" s="291"/>
      <c r="CI274" s="291"/>
      <c r="CJ274" s="291"/>
      <c r="CK274" s="291"/>
      <c r="CL274" s="291"/>
      <c r="CM274" s="291"/>
      <c r="CN274" s="291"/>
      <c r="CO274" s="291"/>
      <c r="CP274" s="291"/>
      <c r="CQ274" s="291"/>
      <c r="CR274" s="291"/>
      <c r="CS274" s="291"/>
      <c r="CT274" s="291"/>
      <c r="CU274" s="291"/>
      <c r="CV274" s="291"/>
      <c r="CW274" s="291"/>
      <c r="CX274" s="291"/>
      <c r="CY274" s="291"/>
      <c r="CZ274" s="291"/>
      <c r="DA274" s="291"/>
      <c r="DB274" s="291"/>
      <c r="DC274" s="291"/>
      <c r="DD274" s="291"/>
      <c r="DE274" s="291"/>
      <c r="DF274" s="291"/>
      <c r="DG274" s="291"/>
      <c r="DH274" s="291"/>
      <c r="DI274" s="291"/>
      <c r="DJ274" s="291"/>
      <c r="DK274" s="291"/>
      <c r="DL274" s="291"/>
      <c r="DM274" s="291"/>
      <c r="DN274" s="291"/>
      <c r="DO274" s="291"/>
      <c r="DP274" s="291"/>
      <c r="DQ274" s="291"/>
      <c r="DR274" s="291"/>
      <c r="DS274" s="291"/>
      <c r="DT274" s="291"/>
    </row>
    <row r="275" spans="1:125" ht="13.2" customHeight="1">
      <c r="A275" s="562"/>
      <c r="B275" s="318" t="s">
        <v>1</v>
      </c>
      <c r="C275" s="561" t="s">
        <v>563</v>
      </c>
      <c r="D275" s="291"/>
      <c r="E275" s="292"/>
      <c r="F275" s="333"/>
      <c r="G275" s="333"/>
      <c r="H275" s="334"/>
      <c r="I275" s="264"/>
      <c r="J275" s="264"/>
      <c r="K275" s="457"/>
      <c r="L275" s="292"/>
      <c r="M275" s="322"/>
      <c r="N275" s="322"/>
      <c r="O275" s="169"/>
      <c r="P275" s="322"/>
      <c r="Q275" s="322"/>
      <c r="R275" s="361"/>
      <c r="S275" s="291"/>
      <c r="T275" s="291"/>
      <c r="U275" s="291"/>
      <c r="V275" s="291"/>
      <c r="W275" s="291"/>
      <c r="X275" s="291"/>
      <c r="Y275" s="291"/>
      <c r="Z275" s="291"/>
      <c r="AA275" s="291"/>
      <c r="AB275" s="291"/>
      <c r="AC275" s="291"/>
      <c r="AD275" s="291"/>
      <c r="AE275" s="291"/>
      <c r="AF275" s="291"/>
      <c r="AG275" s="291"/>
      <c r="AH275" s="291"/>
      <c r="AI275" s="291"/>
      <c r="AJ275" s="291"/>
      <c r="AK275" s="291"/>
      <c r="AL275" s="291"/>
      <c r="AM275" s="291"/>
      <c r="AN275" s="291"/>
      <c r="AO275" s="291"/>
      <c r="AP275" s="291"/>
      <c r="AQ275" s="291"/>
      <c r="AR275" s="291"/>
      <c r="AS275" s="291"/>
      <c r="AT275" s="291"/>
      <c r="AU275" s="291"/>
      <c r="AV275" s="291"/>
      <c r="AW275" s="291"/>
      <c r="AX275" s="291"/>
      <c r="AY275" s="291"/>
      <c r="AZ275" s="291"/>
      <c r="BA275" s="291"/>
      <c r="BB275" s="291"/>
      <c r="BC275" s="291"/>
      <c r="BD275" s="291"/>
      <c r="BE275" s="291"/>
      <c r="BF275" s="291"/>
      <c r="BG275" s="291"/>
      <c r="BH275" s="291"/>
      <c r="BI275" s="291"/>
      <c r="BJ275" s="291"/>
      <c r="BK275" s="291"/>
      <c r="BL275" s="291"/>
      <c r="BM275" s="291"/>
      <c r="BN275" s="291"/>
      <c r="BO275" s="291"/>
      <c r="BP275" s="291"/>
      <c r="BQ275" s="291"/>
      <c r="BR275" s="291"/>
      <c r="BS275" s="291"/>
      <c r="BT275" s="291"/>
      <c r="BU275" s="291"/>
      <c r="BV275" s="291"/>
      <c r="BW275" s="291"/>
      <c r="BX275" s="291"/>
      <c r="BY275" s="291"/>
      <c r="BZ275" s="291"/>
      <c r="CA275" s="291"/>
      <c r="CB275" s="291"/>
      <c r="CC275" s="291"/>
      <c r="CD275" s="291"/>
      <c r="CE275" s="291"/>
      <c r="CF275" s="291"/>
      <c r="CG275" s="291"/>
      <c r="CH275" s="291"/>
      <c r="CI275" s="291"/>
      <c r="CJ275" s="291"/>
      <c r="CK275" s="291"/>
      <c r="CL275" s="291"/>
      <c r="CM275" s="291"/>
      <c r="CN275" s="291"/>
      <c r="CO275" s="291"/>
      <c r="CP275" s="291"/>
      <c r="CQ275" s="291"/>
      <c r="CR275" s="291"/>
      <c r="CS275" s="291"/>
      <c r="CT275" s="291"/>
      <c r="CU275" s="291"/>
      <c r="CV275" s="291"/>
      <c r="CW275" s="291"/>
      <c r="CX275" s="291"/>
      <c r="CY275" s="291"/>
      <c r="CZ275" s="291"/>
      <c r="DA275" s="291"/>
      <c r="DB275" s="291"/>
      <c r="DC275" s="291"/>
      <c r="DD275" s="291"/>
      <c r="DE275" s="291"/>
      <c r="DF275" s="291"/>
      <c r="DG275" s="291"/>
      <c r="DH275" s="291"/>
      <c r="DI275" s="291"/>
      <c r="DJ275" s="291"/>
      <c r="DK275" s="291"/>
      <c r="DL275" s="291"/>
      <c r="DM275" s="291"/>
      <c r="DN275" s="291"/>
      <c r="DO275" s="291"/>
      <c r="DP275" s="291"/>
      <c r="DQ275" s="291"/>
      <c r="DR275" s="291"/>
      <c r="DS275" s="291"/>
      <c r="DT275" s="291"/>
    </row>
    <row r="276" spans="1:125" ht="13.2" customHeight="1">
      <c r="A276" s="562"/>
      <c r="B276" s="318" t="s">
        <v>1</v>
      </c>
      <c r="C276" s="561" t="s">
        <v>322</v>
      </c>
      <c r="D276" s="291"/>
      <c r="E276" s="292"/>
      <c r="F276" s="333"/>
      <c r="G276" s="333"/>
      <c r="H276" s="334"/>
      <c r="I276" s="264"/>
      <c r="J276" s="264"/>
      <c r="K276" s="457"/>
      <c r="L276" s="292"/>
      <c r="M276" s="322"/>
      <c r="N276" s="322"/>
      <c r="O276" s="169"/>
      <c r="P276" s="322"/>
      <c r="Q276" s="322"/>
      <c r="R276" s="361"/>
      <c r="S276" s="291"/>
      <c r="T276" s="291"/>
      <c r="U276" s="291"/>
      <c r="V276" s="291"/>
      <c r="W276" s="291"/>
      <c r="X276" s="291"/>
      <c r="Y276" s="291"/>
      <c r="Z276" s="291"/>
      <c r="AA276" s="291"/>
      <c r="AB276" s="291"/>
      <c r="AC276" s="291"/>
      <c r="AD276" s="291"/>
      <c r="AE276" s="291"/>
      <c r="AF276" s="291"/>
      <c r="AG276" s="291"/>
      <c r="AH276" s="291"/>
      <c r="AI276" s="291"/>
      <c r="AJ276" s="291"/>
      <c r="AK276" s="291"/>
      <c r="AL276" s="291"/>
      <c r="AM276" s="291"/>
      <c r="AN276" s="291"/>
      <c r="AO276" s="291"/>
      <c r="AP276" s="291"/>
      <c r="AQ276" s="291"/>
      <c r="AR276" s="291"/>
      <c r="AS276" s="291"/>
      <c r="AT276" s="291"/>
      <c r="AU276" s="291"/>
      <c r="AV276" s="291"/>
      <c r="AW276" s="291"/>
      <c r="AX276" s="291"/>
      <c r="AY276" s="291"/>
      <c r="AZ276" s="291"/>
      <c r="BA276" s="291"/>
      <c r="BB276" s="291"/>
      <c r="BC276" s="291"/>
      <c r="BD276" s="291"/>
      <c r="BE276" s="291"/>
      <c r="BF276" s="291"/>
      <c r="BG276" s="291"/>
      <c r="BH276" s="291"/>
      <c r="BI276" s="291"/>
      <c r="BJ276" s="291"/>
      <c r="BK276" s="291"/>
      <c r="BL276" s="291"/>
      <c r="BM276" s="291"/>
      <c r="BN276" s="291"/>
      <c r="BO276" s="291"/>
      <c r="BP276" s="291"/>
      <c r="BQ276" s="291"/>
      <c r="BR276" s="291"/>
      <c r="BS276" s="291"/>
      <c r="BT276" s="291"/>
      <c r="BU276" s="291"/>
      <c r="BV276" s="291"/>
      <c r="BW276" s="291"/>
      <c r="BX276" s="291"/>
      <c r="BY276" s="291"/>
      <c r="BZ276" s="291"/>
      <c r="CA276" s="291"/>
      <c r="CB276" s="291"/>
      <c r="CC276" s="291"/>
      <c r="CD276" s="291"/>
      <c r="CE276" s="291"/>
      <c r="CF276" s="291"/>
      <c r="CG276" s="291"/>
      <c r="CH276" s="291"/>
      <c r="CI276" s="291"/>
      <c r="CJ276" s="291"/>
      <c r="CK276" s="291"/>
      <c r="CL276" s="291"/>
      <c r="CM276" s="291"/>
      <c r="CN276" s="291"/>
      <c r="CO276" s="291"/>
      <c r="CP276" s="291"/>
      <c r="CQ276" s="291"/>
      <c r="CR276" s="291"/>
      <c r="CS276" s="291"/>
      <c r="CT276" s="291"/>
      <c r="CU276" s="291"/>
      <c r="CV276" s="291"/>
      <c r="CW276" s="291"/>
      <c r="CX276" s="291"/>
      <c r="CY276" s="291"/>
      <c r="CZ276" s="291"/>
      <c r="DA276" s="291"/>
      <c r="DB276" s="291"/>
      <c r="DC276" s="291"/>
      <c r="DD276" s="291"/>
      <c r="DE276" s="291"/>
      <c r="DF276" s="291"/>
      <c r="DG276" s="291"/>
      <c r="DH276" s="291"/>
      <c r="DI276" s="291"/>
      <c r="DJ276" s="291"/>
      <c r="DK276" s="291"/>
      <c r="DL276" s="291"/>
      <c r="DM276" s="291"/>
      <c r="DN276" s="291"/>
      <c r="DO276" s="291"/>
      <c r="DP276" s="291"/>
      <c r="DQ276" s="291"/>
      <c r="DR276" s="291"/>
      <c r="DS276" s="291"/>
      <c r="DT276" s="291"/>
    </row>
    <row r="277" spans="1:125" ht="13.2" customHeight="1">
      <c r="A277" s="562"/>
      <c r="B277" s="318" t="s">
        <v>1</v>
      </c>
      <c r="C277" s="561" t="s">
        <v>562</v>
      </c>
      <c r="D277" s="296"/>
      <c r="E277" s="292"/>
      <c r="F277" s="333"/>
      <c r="G277" s="333"/>
      <c r="H277" s="334"/>
      <c r="I277" s="264"/>
      <c r="J277" s="264"/>
      <c r="K277" s="457"/>
      <c r="L277" s="292"/>
      <c r="M277" s="322"/>
      <c r="N277" s="322"/>
      <c r="O277" s="169"/>
      <c r="P277" s="322"/>
      <c r="Q277" s="322"/>
      <c r="R277" s="361"/>
      <c r="S277" s="291"/>
      <c r="T277" s="291"/>
      <c r="U277" s="291"/>
      <c r="V277" s="291"/>
      <c r="W277" s="291"/>
      <c r="X277" s="291"/>
      <c r="Y277" s="291"/>
      <c r="Z277" s="291"/>
      <c r="AA277" s="291"/>
      <c r="AB277" s="291"/>
      <c r="AC277" s="291"/>
      <c r="AD277" s="291"/>
      <c r="AE277" s="291"/>
      <c r="AF277" s="291"/>
      <c r="AG277" s="291"/>
      <c r="AH277" s="291"/>
      <c r="AI277" s="291"/>
      <c r="AJ277" s="291"/>
      <c r="AK277" s="291"/>
      <c r="AL277" s="291"/>
      <c r="AM277" s="291"/>
      <c r="AN277" s="291"/>
      <c r="AO277" s="291"/>
      <c r="AP277" s="291"/>
      <c r="AQ277" s="291"/>
      <c r="AR277" s="291"/>
      <c r="AS277" s="291"/>
      <c r="AT277" s="291"/>
      <c r="AU277" s="291"/>
      <c r="AV277" s="291"/>
      <c r="AW277" s="291"/>
      <c r="AX277" s="291"/>
      <c r="AY277" s="291"/>
      <c r="AZ277" s="291"/>
      <c r="BA277" s="291"/>
      <c r="BB277" s="291"/>
      <c r="BC277" s="291"/>
      <c r="BD277" s="291"/>
      <c r="BE277" s="291"/>
      <c r="BF277" s="291"/>
      <c r="BG277" s="291"/>
      <c r="BH277" s="291"/>
      <c r="BI277" s="291"/>
      <c r="BJ277" s="291"/>
      <c r="BK277" s="291"/>
      <c r="BL277" s="291"/>
      <c r="BM277" s="291"/>
      <c r="BN277" s="291"/>
      <c r="BO277" s="291"/>
      <c r="BP277" s="291"/>
      <c r="BQ277" s="291"/>
      <c r="BR277" s="291"/>
      <c r="BS277" s="291"/>
      <c r="BT277" s="291"/>
      <c r="BU277" s="291"/>
      <c r="BV277" s="291"/>
      <c r="BW277" s="291"/>
      <c r="BX277" s="291"/>
      <c r="BY277" s="291"/>
      <c r="BZ277" s="291"/>
      <c r="CA277" s="291"/>
      <c r="CB277" s="291"/>
      <c r="CC277" s="291"/>
      <c r="CD277" s="291"/>
      <c r="CE277" s="291"/>
      <c r="CF277" s="291"/>
      <c r="CG277" s="291"/>
      <c r="CH277" s="291"/>
      <c r="CI277" s="291"/>
      <c r="CJ277" s="291"/>
      <c r="CK277" s="291"/>
      <c r="CL277" s="291"/>
      <c r="CM277" s="291"/>
      <c r="CN277" s="291"/>
      <c r="CO277" s="291"/>
      <c r="CP277" s="291"/>
      <c r="CQ277" s="291"/>
      <c r="CR277" s="291"/>
      <c r="CS277" s="291"/>
      <c r="CT277" s="291"/>
      <c r="CU277" s="291"/>
      <c r="CV277" s="291"/>
      <c r="CW277" s="291"/>
      <c r="CX277" s="291"/>
      <c r="CY277" s="291"/>
      <c r="CZ277" s="291"/>
      <c r="DA277" s="291"/>
      <c r="DB277" s="291"/>
      <c r="DC277" s="291"/>
      <c r="DD277" s="291"/>
      <c r="DE277" s="291"/>
      <c r="DF277" s="291"/>
      <c r="DG277" s="291"/>
      <c r="DH277" s="291"/>
      <c r="DI277" s="291"/>
      <c r="DJ277" s="291"/>
      <c r="DK277" s="291"/>
      <c r="DL277" s="291"/>
      <c r="DM277" s="291"/>
      <c r="DN277" s="291"/>
      <c r="DO277" s="291"/>
      <c r="DP277" s="291"/>
      <c r="DQ277" s="291"/>
      <c r="DR277" s="291"/>
      <c r="DS277" s="291"/>
      <c r="DT277" s="291"/>
    </row>
    <row r="278" spans="1:125" ht="13.2" customHeight="1">
      <c r="A278" s="562"/>
      <c r="B278" s="318" t="s">
        <v>1</v>
      </c>
      <c r="C278" s="561" t="s">
        <v>356</v>
      </c>
      <c r="D278" s="296"/>
      <c r="E278" s="292"/>
      <c r="F278" s="333"/>
      <c r="G278" s="333"/>
      <c r="H278" s="334"/>
      <c r="I278" s="264"/>
      <c r="J278" s="264"/>
      <c r="K278" s="457"/>
      <c r="L278" s="292"/>
      <c r="M278" s="322"/>
      <c r="N278" s="322"/>
      <c r="O278" s="169"/>
      <c r="P278" s="322"/>
      <c r="Q278" s="322"/>
      <c r="R278" s="361"/>
      <c r="S278" s="291"/>
      <c r="T278" s="291"/>
      <c r="U278" s="291"/>
      <c r="V278" s="291"/>
      <c r="W278" s="291"/>
      <c r="X278" s="291"/>
      <c r="Y278" s="291"/>
      <c r="Z278" s="291"/>
      <c r="AA278" s="291"/>
      <c r="AB278" s="291"/>
      <c r="AC278" s="291"/>
      <c r="AD278" s="291"/>
      <c r="AE278" s="291"/>
      <c r="AF278" s="291"/>
      <c r="AG278" s="291"/>
      <c r="AH278" s="291"/>
      <c r="AI278" s="291"/>
      <c r="AJ278" s="291"/>
      <c r="AK278" s="291"/>
      <c r="AL278" s="291"/>
      <c r="AM278" s="291"/>
      <c r="AN278" s="291"/>
      <c r="AO278" s="291"/>
      <c r="AP278" s="291"/>
      <c r="AQ278" s="291"/>
      <c r="AR278" s="291"/>
      <c r="AS278" s="291"/>
      <c r="AT278" s="291"/>
      <c r="AU278" s="291"/>
      <c r="AV278" s="291"/>
      <c r="AW278" s="291"/>
      <c r="AX278" s="291"/>
      <c r="AY278" s="291"/>
      <c r="AZ278" s="291"/>
      <c r="BA278" s="291"/>
      <c r="BB278" s="291"/>
      <c r="BC278" s="291"/>
      <c r="BD278" s="291"/>
      <c r="BE278" s="291"/>
      <c r="BF278" s="291"/>
      <c r="BG278" s="291"/>
      <c r="BH278" s="291"/>
      <c r="BI278" s="291"/>
      <c r="BJ278" s="291"/>
      <c r="BK278" s="291"/>
      <c r="BL278" s="291"/>
      <c r="BM278" s="291"/>
      <c r="BN278" s="291"/>
      <c r="BO278" s="291"/>
      <c r="BP278" s="291"/>
      <c r="BQ278" s="291"/>
      <c r="BR278" s="291"/>
      <c r="BS278" s="291"/>
      <c r="BT278" s="291"/>
      <c r="BU278" s="291"/>
      <c r="BV278" s="291"/>
      <c r="BW278" s="291"/>
      <c r="BX278" s="291"/>
      <c r="BY278" s="291"/>
      <c r="BZ278" s="291"/>
      <c r="CA278" s="291"/>
      <c r="CB278" s="291"/>
      <c r="CC278" s="291"/>
      <c r="CD278" s="291"/>
      <c r="CE278" s="291"/>
      <c r="CF278" s="291"/>
      <c r="CG278" s="291"/>
      <c r="CH278" s="291"/>
      <c r="CI278" s="291"/>
      <c r="CJ278" s="291"/>
      <c r="CK278" s="291"/>
      <c r="CL278" s="291"/>
      <c r="CM278" s="291"/>
      <c r="CN278" s="291"/>
      <c r="CO278" s="291"/>
      <c r="CP278" s="291"/>
      <c r="CQ278" s="291"/>
      <c r="CR278" s="291"/>
      <c r="CS278" s="291"/>
      <c r="CT278" s="291"/>
      <c r="CU278" s="291"/>
      <c r="CV278" s="291"/>
      <c r="CW278" s="291"/>
      <c r="CX278" s="291"/>
      <c r="CY278" s="291"/>
      <c r="CZ278" s="291"/>
      <c r="DA278" s="291"/>
      <c r="DB278" s="291"/>
      <c r="DC278" s="291"/>
      <c r="DD278" s="291"/>
      <c r="DE278" s="291"/>
      <c r="DF278" s="291"/>
      <c r="DG278" s="291"/>
      <c r="DH278" s="291"/>
      <c r="DI278" s="291"/>
      <c r="DJ278" s="291"/>
      <c r="DK278" s="291"/>
      <c r="DL278" s="291"/>
      <c r="DM278" s="291"/>
      <c r="DN278" s="291"/>
      <c r="DO278" s="291"/>
      <c r="DP278" s="291"/>
      <c r="DQ278" s="291"/>
      <c r="DR278" s="291"/>
      <c r="DS278" s="291"/>
      <c r="DT278" s="291"/>
    </row>
    <row r="279" spans="1:125" s="291" customFormat="1" ht="13.2" customHeight="1">
      <c r="A279" s="564"/>
      <c r="B279" s="299"/>
      <c r="C279" s="561"/>
      <c r="E279" s="292"/>
      <c r="F279" s="300"/>
      <c r="G279" s="294"/>
      <c r="H279" s="294"/>
      <c r="I279" s="294"/>
      <c r="J279" s="294"/>
      <c r="K279" s="457"/>
      <c r="L279" s="292"/>
      <c r="M279" s="322"/>
      <c r="N279" s="322"/>
      <c r="O279" s="169"/>
      <c r="P279" s="322"/>
      <c r="Q279" s="322"/>
      <c r="R279" s="361"/>
    </row>
    <row r="280" spans="1:125" ht="13.2" customHeight="1" thickBot="1">
      <c r="A280" s="565"/>
      <c r="B280" s="301"/>
      <c r="C280" s="302"/>
      <c r="D280" s="303"/>
      <c r="E280" s="301"/>
      <c r="F280" s="304" t="s">
        <v>678</v>
      </c>
      <c r="G280" s="304"/>
      <c r="H280" s="304"/>
      <c r="I280" s="304"/>
      <c r="J280" s="304"/>
      <c r="K280" s="304"/>
      <c r="L280" s="304"/>
      <c r="M280" s="304"/>
      <c r="N280" s="304"/>
      <c r="O280" s="305"/>
      <c r="P280" s="466">
        <f>SUM(P12:P279)</f>
        <v>0</v>
      </c>
      <c r="Q280" s="467">
        <f>SUM(Q12:Q279)</f>
        <v>0</v>
      </c>
      <c r="R280" s="467">
        <f>SUM(R12:R279)</f>
        <v>0</v>
      </c>
    </row>
    <row r="281" spans="1:125" ht="13.2" customHeight="1">
      <c r="A281" s="557"/>
      <c r="B281" s="284"/>
      <c r="C281" s="285"/>
      <c r="D281" s="285"/>
      <c r="E281" s="286"/>
      <c r="F281" s="287"/>
      <c r="G281" s="287"/>
      <c r="H281" s="287"/>
      <c r="I281" s="287"/>
      <c r="J281" s="287"/>
      <c r="K281" s="457"/>
      <c r="L281" s="287"/>
      <c r="M281" s="454"/>
      <c r="N281" s="454"/>
      <c r="O281" s="288"/>
      <c r="P281" s="288"/>
      <c r="Q281" s="288"/>
      <c r="R281" s="567"/>
      <c r="S281" s="282"/>
      <c r="T281" s="282"/>
      <c r="U281" s="282"/>
      <c r="V281" s="282"/>
      <c r="W281" s="282"/>
      <c r="X281" s="282"/>
      <c r="Y281" s="282"/>
      <c r="Z281" s="282"/>
      <c r="AA281" s="282"/>
      <c r="AB281" s="282"/>
      <c r="AC281" s="282"/>
      <c r="AD281" s="282"/>
      <c r="AE281" s="282"/>
      <c r="AF281" s="282"/>
      <c r="AG281" s="282"/>
      <c r="AH281" s="282"/>
      <c r="AI281" s="282"/>
      <c r="AJ281" s="282"/>
      <c r="AK281" s="282"/>
      <c r="AL281" s="282"/>
      <c r="AM281" s="282"/>
      <c r="AN281" s="282"/>
      <c r="AO281" s="282"/>
      <c r="AP281" s="282"/>
      <c r="AQ281" s="282"/>
      <c r="AR281" s="282"/>
      <c r="AS281" s="282"/>
      <c r="AT281" s="282"/>
      <c r="AU281" s="282"/>
      <c r="AV281" s="282"/>
      <c r="AW281" s="282"/>
      <c r="AX281" s="282"/>
      <c r="AY281" s="282"/>
      <c r="AZ281" s="282"/>
      <c r="BA281" s="282"/>
      <c r="BB281" s="282"/>
      <c r="BC281" s="282"/>
      <c r="BD281" s="282"/>
      <c r="BE281" s="282"/>
      <c r="BF281" s="282"/>
      <c r="BG281" s="282"/>
      <c r="BH281" s="282"/>
      <c r="BI281" s="282"/>
      <c r="BJ281" s="282"/>
      <c r="BK281" s="282"/>
      <c r="BL281" s="282"/>
      <c r="BM281" s="282"/>
      <c r="BN281" s="282"/>
      <c r="BO281" s="282"/>
      <c r="BP281" s="282"/>
      <c r="BQ281" s="282"/>
      <c r="BR281" s="282"/>
      <c r="BS281" s="282"/>
      <c r="BT281" s="282"/>
      <c r="BU281" s="282"/>
      <c r="BV281" s="282"/>
      <c r="BW281" s="282"/>
      <c r="BX281" s="282"/>
      <c r="BY281" s="282"/>
      <c r="BZ281" s="282"/>
      <c r="CA281" s="282"/>
      <c r="CB281" s="282"/>
      <c r="CC281" s="282"/>
      <c r="CD281" s="282"/>
      <c r="CE281" s="282"/>
      <c r="CF281" s="282"/>
      <c r="CG281" s="282"/>
      <c r="CH281" s="282"/>
      <c r="CI281" s="282"/>
      <c r="CJ281" s="282"/>
      <c r="CK281" s="282"/>
      <c r="CL281" s="282"/>
      <c r="CM281" s="282"/>
      <c r="CN281" s="282"/>
      <c r="CO281" s="282"/>
      <c r="CP281" s="282"/>
      <c r="CQ281" s="282"/>
      <c r="CR281" s="282"/>
      <c r="CS281" s="282"/>
      <c r="CT281" s="282"/>
      <c r="CU281" s="282"/>
      <c r="CV281" s="282"/>
      <c r="CW281" s="282"/>
      <c r="CX281" s="282"/>
      <c r="CY281" s="282"/>
      <c r="CZ281" s="282"/>
      <c r="DA281" s="282"/>
      <c r="DB281" s="282"/>
      <c r="DC281" s="282"/>
      <c r="DD281" s="282"/>
      <c r="DE281" s="282"/>
      <c r="DF281" s="282"/>
      <c r="DG281" s="282"/>
      <c r="DH281" s="282"/>
      <c r="DI281" s="282"/>
      <c r="DJ281" s="282"/>
      <c r="DK281" s="282"/>
      <c r="DL281" s="282"/>
      <c r="DM281" s="282"/>
      <c r="DN281" s="282"/>
      <c r="DO281" s="282"/>
      <c r="DP281" s="282"/>
      <c r="DQ281" s="282"/>
      <c r="DR281" s="282"/>
      <c r="DS281" s="282"/>
      <c r="DT281" s="282"/>
      <c r="DU281" s="282"/>
    </row>
    <row r="282" spans="1:125" ht="13.2" customHeight="1">
      <c r="A282" s="559" t="s">
        <v>5</v>
      </c>
      <c r="B282" s="317" t="s">
        <v>238</v>
      </c>
      <c r="C282" s="561"/>
      <c r="D282" s="282"/>
      <c r="E282" s="289"/>
      <c r="F282" s="289"/>
      <c r="G282" s="289"/>
      <c r="H282" s="289"/>
      <c r="I282" s="289"/>
      <c r="J282" s="289"/>
      <c r="K282" s="457"/>
      <c r="L282" s="292"/>
      <c r="M282" s="322"/>
      <c r="N282" s="322"/>
      <c r="O282" s="169"/>
      <c r="P282" s="322"/>
      <c r="Q282" s="322"/>
      <c r="R282" s="361"/>
    </row>
    <row r="283" spans="1:125" ht="13.2" customHeight="1">
      <c r="A283" s="559"/>
      <c r="B283" s="317"/>
      <c r="C283" s="561"/>
      <c r="D283" s="282"/>
      <c r="E283" s="289"/>
      <c r="F283" s="306"/>
      <c r="G283" s="306"/>
      <c r="H283" s="306"/>
      <c r="I283" s="306"/>
      <c r="J283" s="306"/>
      <c r="K283" s="457"/>
      <c r="L283" s="292"/>
      <c r="M283" s="322"/>
      <c r="N283" s="322"/>
      <c r="O283" s="169"/>
      <c r="P283" s="322"/>
      <c r="Q283" s="322"/>
      <c r="R283" s="361"/>
    </row>
    <row r="284" spans="1:125" ht="13.2" customHeight="1">
      <c r="A284" s="292">
        <v>1</v>
      </c>
      <c r="B284" s="316" t="s">
        <v>239</v>
      </c>
      <c r="C284" s="561"/>
      <c r="D284" s="282"/>
      <c r="E284" s="431" t="s">
        <v>240</v>
      </c>
      <c r="F284" s="332">
        <v>5</v>
      </c>
      <c r="G284" s="332">
        <v>0</v>
      </c>
      <c r="H284" s="332">
        <v>6</v>
      </c>
      <c r="I284" s="293">
        <v>0</v>
      </c>
      <c r="J284" s="293">
        <v>6</v>
      </c>
      <c r="K284" s="457">
        <f>SUM(F284:J284)</f>
        <v>17</v>
      </c>
      <c r="L284" s="292" t="s">
        <v>17</v>
      </c>
      <c r="M284" s="322"/>
      <c r="N284" s="322"/>
      <c r="O284" s="169"/>
      <c r="P284" s="322">
        <f t="shared" ref="P284:P288" si="14">+M284*K284</f>
        <v>0</v>
      </c>
      <c r="Q284" s="322">
        <f t="shared" ref="Q284:Q288" si="15">+N284*K284</f>
        <v>0</v>
      </c>
      <c r="R284" s="361">
        <f>+K284*O284</f>
        <v>0</v>
      </c>
    </row>
    <row r="285" spans="1:125" ht="13.2" customHeight="1">
      <c r="A285" s="559"/>
      <c r="B285" s="316" t="s">
        <v>1</v>
      </c>
      <c r="C285" s="561" t="s">
        <v>532</v>
      </c>
      <c r="D285" s="282"/>
      <c r="E285" s="289"/>
      <c r="F285" s="333"/>
      <c r="G285" s="333"/>
      <c r="H285" s="333"/>
      <c r="I285" s="262"/>
      <c r="J285" s="262"/>
      <c r="K285" s="457"/>
      <c r="L285" s="292"/>
      <c r="M285" s="322"/>
      <c r="N285" s="322"/>
      <c r="O285" s="169"/>
      <c r="P285" s="322"/>
      <c r="Q285" s="322"/>
      <c r="R285" s="361"/>
    </row>
    <row r="286" spans="1:125" ht="13.2" customHeight="1">
      <c r="A286" s="292">
        <v>2</v>
      </c>
      <c r="B286" s="316" t="s">
        <v>241</v>
      </c>
      <c r="C286" s="561"/>
      <c r="D286" s="282"/>
      <c r="E286" s="432" t="s">
        <v>242</v>
      </c>
      <c r="F286" s="332">
        <v>0</v>
      </c>
      <c r="G286" s="332">
        <v>0</v>
      </c>
      <c r="H286" s="332">
        <v>0</v>
      </c>
      <c r="I286" s="293">
        <v>0</v>
      </c>
      <c r="J286" s="293">
        <v>3</v>
      </c>
      <c r="K286" s="457">
        <f>SUM(F286:J286)</f>
        <v>3</v>
      </c>
      <c r="L286" s="292" t="s">
        <v>17</v>
      </c>
      <c r="M286" s="322"/>
      <c r="N286" s="322"/>
      <c r="O286" s="169"/>
      <c r="P286" s="322">
        <f t="shared" si="14"/>
        <v>0</v>
      </c>
      <c r="Q286" s="322">
        <f t="shared" si="15"/>
        <v>0</v>
      </c>
      <c r="R286" s="361">
        <f>+K286*O286</f>
        <v>0</v>
      </c>
    </row>
    <row r="287" spans="1:125" ht="13.2" customHeight="1">
      <c r="A287" s="559"/>
      <c r="B287" s="316" t="s">
        <v>1</v>
      </c>
      <c r="C287" s="561" t="s">
        <v>331</v>
      </c>
      <c r="D287" s="282"/>
      <c r="E287" s="289"/>
      <c r="F287" s="333"/>
      <c r="G287" s="333"/>
      <c r="H287" s="333"/>
      <c r="I287" s="262"/>
      <c r="J287" s="262"/>
      <c r="K287" s="457"/>
      <c r="L287" s="292"/>
      <c r="M287" s="322"/>
      <c r="N287" s="322"/>
      <c r="O287" s="169"/>
      <c r="P287" s="322"/>
      <c r="Q287" s="322"/>
      <c r="R287" s="361"/>
    </row>
    <row r="288" spans="1:125" ht="13.2" hidden="1" customHeight="1">
      <c r="A288" s="292">
        <v>3</v>
      </c>
      <c r="B288" s="316" t="s">
        <v>243</v>
      </c>
      <c r="C288" s="561"/>
      <c r="D288" s="282"/>
      <c r="E288" s="289" t="s">
        <v>244</v>
      </c>
      <c r="F288" s="332">
        <v>0</v>
      </c>
      <c r="G288" s="332">
        <v>0</v>
      </c>
      <c r="H288" s="332">
        <v>0</v>
      </c>
      <c r="I288" s="293">
        <v>0</v>
      </c>
      <c r="J288" s="293">
        <v>0</v>
      </c>
      <c r="K288" s="457">
        <f>SUM(F288:J288)</f>
        <v>0</v>
      </c>
      <c r="L288" s="292" t="s">
        <v>17</v>
      </c>
      <c r="M288" s="322">
        <v>0</v>
      </c>
      <c r="N288" s="322">
        <v>0</v>
      </c>
      <c r="O288" s="169" t="s">
        <v>414</v>
      </c>
      <c r="P288" s="322">
        <f t="shared" si="14"/>
        <v>0</v>
      </c>
      <c r="Q288" s="322">
        <f t="shared" si="15"/>
        <v>0</v>
      </c>
      <c r="R288" s="361"/>
    </row>
    <row r="289" spans="1:125" ht="13.2" hidden="1" customHeight="1">
      <c r="A289" s="559"/>
      <c r="B289" s="316" t="s">
        <v>1</v>
      </c>
      <c r="C289" s="561" t="s">
        <v>332</v>
      </c>
      <c r="D289" s="282"/>
      <c r="E289" s="289"/>
      <c r="F289" s="333"/>
      <c r="G289" s="333"/>
      <c r="H289" s="333"/>
      <c r="I289" s="262"/>
      <c r="J289" s="262"/>
      <c r="K289" s="457"/>
      <c r="L289" s="292"/>
      <c r="M289" s="322"/>
      <c r="N289" s="322"/>
      <c r="O289" s="169"/>
      <c r="P289" s="322"/>
      <c r="Q289" s="322"/>
      <c r="R289" s="361"/>
    </row>
    <row r="290" spans="1:125" ht="13.2" customHeight="1">
      <c r="A290" s="562"/>
      <c r="B290" s="316"/>
      <c r="C290" s="561"/>
      <c r="E290" s="300"/>
      <c r="F290" s="294"/>
      <c r="G290" s="294"/>
      <c r="H290" s="294"/>
      <c r="I290" s="294"/>
      <c r="J290" s="294"/>
      <c r="K290" s="457"/>
      <c r="L290" s="292"/>
      <c r="M290" s="322"/>
      <c r="N290" s="322"/>
      <c r="O290" s="169"/>
      <c r="P290" s="322"/>
      <c r="Q290" s="322"/>
      <c r="R290" s="361"/>
    </row>
    <row r="291" spans="1:125" ht="13.2" customHeight="1" thickBot="1">
      <c r="A291" s="565"/>
      <c r="B291" s="301"/>
      <c r="C291" s="302"/>
      <c r="D291" s="303"/>
      <c r="E291" s="301"/>
      <c r="F291" s="304" t="s">
        <v>679</v>
      </c>
      <c r="G291" s="304"/>
      <c r="H291" s="304"/>
      <c r="I291" s="304"/>
      <c r="J291" s="304"/>
      <c r="K291" s="304"/>
      <c r="L291" s="304"/>
      <c r="M291" s="304"/>
      <c r="N291" s="304"/>
      <c r="O291" s="305"/>
      <c r="P291" s="466">
        <f t="shared" ref="P291:Q291" si="16">SUM(P283:P290)</f>
        <v>0</v>
      </c>
      <c r="Q291" s="466">
        <f t="shared" si="16"/>
        <v>0</v>
      </c>
      <c r="R291" s="467">
        <f>SUM(R283:R290)</f>
        <v>0</v>
      </c>
    </row>
    <row r="292" spans="1:125" ht="13.2" customHeight="1">
      <c r="A292" s="557"/>
      <c r="B292" s="284"/>
      <c r="C292" s="285"/>
      <c r="D292" s="285"/>
      <c r="E292" s="286"/>
      <c r="F292" s="287"/>
      <c r="G292" s="287"/>
      <c r="H292" s="287"/>
      <c r="I292" s="287"/>
      <c r="J292" s="287"/>
      <c r="K292" s="287"/>
      <c r="L292" s="287"/>
      <c r="M292" s="454"/>
      <c r="N292" s="454"/>
      <c r="O292" s="288"/>
      <c r="P292" s="288"/>
      <c r="Q292" s="288"/>
      <c r="R292" s="567"/>
      <c r="S292" s="282"/>
      <c r="T292" s="282"/>
      <c r="U292" s="282"/>
      <c r="V292" s="282"/>
      <c r="W292" s="282"/>
      <c r="X292" s="282"/>
      <c r="Y292" s="282"/>
      <c r="Z292" s="282"/>
      <c r="AA292" s="282"/>
      <c r="AB292" s="282"/>
      <c r="AC292" s="282"/>
      <c r="AD292" s="282"/>
      <c r="AE292" s="282"/>
      <c r="AF292" s="282"/>
      <c r="AG292" s="282"/>
      <c r="AH292" s="282"/>
      <c r="AI292" s="282"/>
      <c r="AJ292" s="282"/>
      <c r="AK292" s="282"/>
      <c r="AL292" s="282"/>
      <c r="AM292" s="282"/>
      <c r="AN292" s="282"/>
      <c r="AO292" s="282"/>
      <c r="AP292" s="282"/>
      <c r="AQ292" s="282"/>
      <c r="AR292" s="282"/>
      <c r="AS292" s="282"/>
      <c r="AT292" s="282"/>
      <c r="AU292" s="282"/>
      <c r="AV292" s="282"/>
      <c r="AW292" s="282"/>
      <c r="AX292" s="282"/>
      <c r="AY292" s="282"/>
      <c r="AZ292" s="282"/>
      <c r="BA292" s="282"/>
      <c r="BB292" s="282"/>
      <c r="BC292" s="282"/>
      <c r="BD292" s="282"/>
      <c r="BE292" s="282"/>
      <c r="BF292" s="282"/>
      <c r="BG292" s="282"/>
      <c r="BH292" s="282"/>
      <c r="BI292" s="282"/>
      <c r="BJ292" s="282"/>
      <c r="BK292" s="282"/>
      <c r="BL292" s="282"/>
      <c r="BM292" s="282"/>
      <c r="BN292" s="282"/>
      <c r="BO292" s="282"/>
      <c r="BP292" s="282"/>
      <c r="BQ292" s="282"/>
      <c r="BR292" s="282"/>
      <c r="BS292" s="282"/>
      <c r="BT292" s="282"/>
      <c r="BU292" s="282"/>
      <c r="BV292" s="282"/>
      <c r="BW292" s="282"/>
      <c r="BX292" s="282"/>
      <c r="BY292" s="282"/>
      <c r="BZ292" s="282"/>
      <c r="CA292" s="282"/>
      <c r="CB292" s="282"/>
      <c r="CC292" s="282"/>
      <c r="CD292" s="282"/>
      <c r="CE292" s="282"/>
      <c r="CF292" s="282"/>
      <c r="CG292" s="282"/>
      <c r="CH292" s="282"/>
      <c r="CI292" s="282"/>
      <c r="CJ292" s="282"/>
      <c r="CK292" s="282"/>
      <c r="CL292" s="282"/>
      <c r="CM292" s="282"/>
      <c r="CN292" s="282"/>
      <c r="CO292" s="282"/>
      <c r="CP292" s="282"/>
      <c r="CQ292" s="282"/>
      <c r="CR292" s="282"/>
      <c r="CS292" s="282"/>
      <c r="CT292" s="282"/>
      <c r="CU292" s="282"/>
      <c r="CV292" s="282"/>
      <c r="CW292" s="282"/>
      <c r="CX292" s="282"/>
      <c r="CY292" s="282"/>
      <c r="CZ292" s="282"/>
      <c r="DA292" s="282"/>
      <c r="DB292" s="282"/>
      <c r="DC292" s="282"/>
      <c r="DD292" s="282"/>
      <c r="DE292" s="282"/>
      <c r="DF292" s="282"/>
      <c r="DG292" s="282"/>
      <c r="DH292" s="282"/>
      <c r="DI292" s="282"/>
      <c r="DJ292" s="282"/>
      <c r="DK292" s="282"/>
      <c r="DL292" s="282"/>
      <c r="DM292" s="282"/>
      <c r="DN292" s="282"/>
      <c r="DO292" s="282"/>
      <c r="DP292" s="282"/>
      <c r="DQ292" s="282"/>
      <c r="DR292" s="282"/>
      <c r="DS292" s="282"/>
      <c r="DT292" s="282"/>
      <c r="DU292" s="282"/>
    </row>
    <row r="293" spans="1:125" ht="13.2" customHeight="1" thickBot="1">
      <c r="A293" s="566"/>
      <c r="B293" s="307"/>
      <c r="C293" s="308"/>
      <c r="D293" s="308"/>
      <c r="E293" s="307"/>
      <c r="F293" s="309" t="s">
        <v>680</v>
      </c>
      <c r="G293" s="309"/>
      <c r="H293" s="309"/>
      <c r="I293" s="309"/>
      <c r="J293" s="309"/>
      <c r="K293" s="309"/>
      <c r="L293" s="309"/>
      <c r="M293" s="309"/>
      <c r="N293" s="309"/>
      <c r="O293" s="310"/>
      <c r="P293" s="310"/>
      <c r="Q293" s="310"/>
      <c r="R293" s="569">
        <f>+R291+R280</f>
        <v>0</v>
      </c>
    </row>
    <row r="295" spans="1:125">
      <c r="R295" s="312">
        <f>SUMPRODUCT(K1:K292,O1:O292)</f>
        <v>0</v>
      </c>
    </row>
    <row r="296" spans="1:125">
      <c r="D296" s="313"/>
      <c r="E296" s="276"/>
      <c r="O296" s="444"/>
      <c r="P296" s="444"/>
      <c r="Q296" s="444"/>
    </row>
    <row r="297" spans="1:125">
      <c r="D297" s="313"/>
      <c r="E297" s="276"/>
      <c r="O297" s="444"/>
      <c r="P297" s="444"/>
      <c r="Q297" s="444"/>
      <c r="R297" s="474"/>
    </row>
    <row r="298" spans="1:125">
      <c r="E298" s="276"/>
      <c r="O298" s="444"/>
      <c r="P298" s="444"/>
      <c r="Q298" s="444"/>
      <c r="R298" s="314"/>
    </row>
    <row r="299" spans="1:125">
      <c r="E299" s="276"/>
      <c r="O299" s="444"/>
      <c r="P299" s="444"/>
      <c r="Q299" s="444"/>
      <c r="R299" s="312"/>
    </row>
    <row r="300" spans="1:125">
      <c r="E300" s="276"/>
      <c r="O300" s="444"/>
      <c r="P300" s="444"/>
      <c r="Q300" s="444"/>
      <c r="R300" s="315"/>
    </row>
    <row r="301" spans="1:125">
      <c r="E301" s="276"/>
      <c r="O301" s="444"/>
      <c r="P301" s="444"/>
      <c r="Q301" s="444"/>
      <c r="R301" s="315"/>
    </row>
    <row r="302" spans="1:125">
      <c r="E302" s="276"/>
      <c r="O302" s="444"/>
      <c r="P302" s="444"/>
      <c r="Q302" s="444"/>
      <c r="R302" s="312"/>
    </row>
    <row r="303" spans="1:125">
      <c r="E303" s="276"/>
      <c r="O303" s="444"/>
      <c r="P303" s="444"/>
      <c r="Q303" s="444"/>
      <c r="R303" s="315"/>
    </row>
    <row r="304" spans="1:125">
      <c r="E304" s="276"/>
      <c r="O304" s="444"/>
      <c r="P304" s="444"/>
      <c r="Q304" s="444"/>
    </row>
    <row r="305" spans="5:17">
      <c r="E305" s="276"/>
      <c r="O305" s="444"/>
      <c r="P305" s="444"/>
      <c r="Q305" s="444"/>
    </row>
  </sheetData>
  <mergeCells count="14">
    <mergeCell ref="A5:A6"/>
    <mergeCell ref="B5:D5"/>
    <mergeCell ref="E5:E6"/>
    <mergeCell ref="A7:R7"/>
    <mergeCell ref="O2:R2"/>
    <mergeCell ref="R5:R6"/>
    <mergeCell ref="B6:D6"/>
    <mergeCell ref="O5:O6"/>
    <mergeCell ref="L5:L6"/>
    <mergeCell ref="F5:K5"/>
    <mergeCell ref="M5:M6"/>
    <mergeCell ref="N5:N6"/>
    <mergeCell ref="P5:P6"/>
    <mergeCell ref="Q5:Q6"/>
  </mergeCells>
  <phoneticPr fontId="51" type="noConversion"/>
  <pageMargins left="0.47244094488188981" right="0.19685039370078741" top="0.39370078740157483" bottom="0.39370078740157483" header="0.11811023622047245" footer="0.11811023622047245"/>
  <pageSetup paperSize="9" scale="62" orientation="portrait" r:id="rId1"/>
  <headerFooter>
    <oddFooter>&amp;A&amp;RPage &amp;P</oddFooter>
  </headerFooter>
  <rowBreaks count="2" manualBreakCount="2">
    <brk id="87" max="13" man="1"/>
    <brk id="120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4BA4D-AB3D-4A47-83FE-00AF057C6A81}">
  <dimension ref="A1:EL48"/>
  <sheetViews>
    <sheetView zoomScale="85" zoomScaleNormal="85" zoomScaleSheetLayoutView="90" workbookViewId="0">
      <pane ySplit="7" topLeftCell="A8" activePane="bottomLeft" state="frozen"/>
      <selection activeCell="N8" sqref="N8"/>
      <selection pane="bottomLeft" activeCell="A10" sqref="A10"/>
    </sheetView>
  </sheetViews>
  <sheetFormatPr defaultColWidth="10" defaultRowHeight="11.4" outlineLevelRow="1"/>
  <cols>
    <col min="1" max="1" width="5.6640625" style="276" customWidth="1"/>
    <col min="2" max="2" width="3.6640625" style="276" customWidth="1"/>
    <col min="3" max="3" width="20.6640625" style="276" customWidth="1"/>
    <col min="4" max="4" width="35.6640625" style="276" customWidth="1"/>
    <col min="5" max="5" width="7.6640625" style="311" customWidth="1"/>
    <col min="6" max="11" width="7.6640625" style="276" customWidth="1"/>
    <col min="12" max="12" width="6.6640625" style="276" customWidth="1"/>
    <col min="13" max="14" width="11.109375" style="276" customWidth="1"/>
    <col min="15" max="17" width="13.6640625" style="392" customWidth="1"/>
    <col min="18" max="18" width="14.33203125" style="276" bestFit="1" customWidth="1"/>
    <col min="19" max="16384" width="10" style="276"/>
  </cols>
  <sheetData>
    <row r="1" spans="1:142" s="271" customFormat="1" ht="15.6" outlineLevel="1">
      <c r="A1" s="320" t="s">
        <v>74</v>
      </c>
      <c r="B1" s="270"/>
      <c r="E1" s="272"/>
      <c r="F1" s="276"/>
      <c r="G1" s="276"/>
      <c r="O1" s="392"/>
      <c r="P1" s="392"/>
      <c r="Q1" s="392"/>
    </row>
    <row r="2" spans="1:142" s="271" customFormat="1" ht="12" outlineLevel="1">
      <c r="A2" s="273" t="s">
        <v>219</v>
      </c>
      <c r="B2" s="270"/>
      <c r="C2" s="274"/>
      <c r="D2" s="269" t="str">
        <f>[1]Recap!E4</f>
        <v>:  DESIGN INTERIOR FIT-OUT DAIKIN OFFICE</v>
      </c>
      <c r="E2" s="272"/>
      <c r="F2" s="276"/>
      <c r="G2" s="276"/>
      <c r="L2" s="275"/>
      <c r="M2" s="275"/>
      <c r="N2" s="275"/>
      <c r="O2" s="676"/>
      <c r="P2" s="676"/>
      <c r="Q2" s="676"/>
      <c r="R2" s="676"/>
    </row>
    <row r="3" spans="1:142" ht="12" outlineLevel="1">
      <c r="A3" s="276" t="s">
        <v>89</v>
      </c>
      <c r="B3" s="277"/>
      <c r="C3" s="277"/>
      <c r="D3" s="276" t="s">
        <v>134</v>
      </c>
      <c r="E3" s="278"/>
      <c r="L3" s="279"/>
      <c r="M3" s="279"/>
      <c r="N3" s="279"/>
      <c r="O3" s="385"/>
      <c r="P3" s="385"/>
      <c r="Q3" s="385"/>
      <c r="R3" s="386"/>
    </row>
    <row r="4" spans="1:142" ht="12.6" outlineLevel="1" thickBot="1">
      <c r="A4" s="281"/>
      <c r="B4" s="281"/>
      <c r="C4" s="282"/>
      <c r="D4" s="282"/>
      <c r="E4" s="281"/>
      <c r="F4" s="281"/>
      <c r="G4" s="281"/>
      <c r="H4" s="281"/>
      <c r="I4" s="281"/>
      <c r="J4" s="281"/>
      <c r="K4" s="281"/>
      <c r="L4" s="281"/>
      <c r="M4" s="281"/>
      <c r="N4" s="281"/>
      <c r="O4" s="387"/>
      <c r="P4" s="387"/>
      <c r="Q4" s="387"/>
      <c r="R4" s="284"/>
      <c r="S4" s="282"/>
      <c r="T4" s="282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2"/>
      <c r="AG4" s="282"/>
      <c r="AH4" s="282"/>
      <c r="AI4" s="282"/>
      <c r="AJ4" s="282"/>
      <c r="AK4" s="282"/>
      <c r="AL4" s="282"/>
      <c r="AM4" s="282"/>
      <c r="AN4" s="282"/>
      <c r="AO4" s="282"/>
      <c r="AP4" s="282"/>
      <c r="AQ4" s="282"/>
      <c r="AR4" s="282"/>
      <c r="AS4" s="282"/>
      <c r="AT4" s="282"/>
      <c r="AU4" s="282"/>
      <c r="AV4" s="282"/>
      <c r="AW4" s="282"/>
      <c r="AX4" s="282"/>
      <c r="AY4" s="282"/>
      <c r="AZ4" s="282"/>
      <c r="BA4" s="282"/>
      <c r="BB4" s="282"/>
      <c r="BC4" s="282"/>
      <c r="BD4" s="282"/>
      <c r="BE4" s="282"/>
      <c r="BF4" s="282"/>
      <c r="BG4" s="282"/>
      <c r="BH4" s="282"/>
      <c r="BI4" s="282"/>
      <c r="BJ4" s="282"/>
      <c r="BK4" s="282"/>
      <c r="BL4" s="282"/>
      <c r="BM4" s="282"/>
      <c r="BN4" s="282"/>
      <c r="BO4" s="282"/>
      <c r="BP4" s="282"/>
      <c r="BQ4" s="282"/>
      <c r="BR4" s="282"/>
      <c r="BS4" s="282"/>
      <c r="BT4" s="282"/>
      <c r="BU4" s="282"/>
      <c r="BV4" s="282"/>
      <c r="BW4" s="282"/>
      <c r="BX4" s="282"/>
      <c r="BY4" s="282"/>
      <c r="BZ4" s="282"/>
      <c r="CA4" s="282"/>
      <c r="CB4" s="282"/>
      <c r="CC4" s="282"/>
      <c r="CD4" s="282"/>
      <c r="CE4" s="282"/>
      <c r="CF4" s="282"/>
      <c r="CG4" s="282"/>
      <c r="CH4" s="282"/>
      <c r="CI4" s="282"/>
      <c r="CJ4" s="282"/>
      <c r="CK4" s="282"/>
      <c r="CL4" s="282"/>
      <c r="CM4" s="282"/>
      <c r="CN4" s="282"/>
      <c r="CO4" s="282"/>
      <c r="CP4" s="282"/>
      <c r="CQ4" s="282"/>
      <c r="CR4" s="282"/>
      <c r="CS4" s="282"/>
      <c r="CT4" s="282"/>
      <c r="CU4" s="282"/>
      <c r="CV4" s="282"/>
      <c r="CW4" s="282"/>
      <c r="CX4" s="282"/>
      <c r="CY4" s="282"/>
      <c r="CZ4" s="282"/>
      <c r="DA4" s="282"/>
      <c r="DB4" s="282"/>
      <c r="DC4" s="282"/>
      <c r="DD4" s="282"/>
      <c r="DE4" s="282"/>
      <c r="DF4" s="282"/>
      <c r="DG4" s="282"/>
      <c r="DH4" s="282"/>
      <c r="DI4" s="282"/>
      <c r="DJ4" s="282"/>
      <c r="DK4" s="282"/>
      <c r="DL4" s="282"/>
      <c r="DM4" s="282"/>
      <c r="DN4" s="282"/>
      <c r="DO4" s="282"/>
      <c r="DP4" s="282"/>
      <c r="DQ4" s="282"/>
      <c r="DR4" s="282"/>
      <c r="DS4" s="282"/>
    </row>
    <row r="5" spans="1:142" s="71" customFormat="1" ht="13.2" customHeight="1">
      <c r="A5" s="643" t="s">
        <v>90</v>
      </c>
      <c r="B5" s="645" t="s">
        <v>10</v>
      </c>
      <c r="C5" s="646"/>
      <c r="D5" s="647"/>
      <c r="E5" s="633" t="s">
        <v>83</v>
      </c>
      <c r="F5" s="648" t="s">
        <v>77</v>
      </c>
      <c r="G5" s="649"/>
      <c r="H5" s="649"/>
      <c r="I5" s="649"/>
      <c r="J5" s="649"/>
      <c r="K5" s="649"/>
      <c r="L5" s="624" t="s">
        <v>215</v>
      </c>
      <c r="M5" s="633" t="s">
        <v>657</v>
      </c>
      <c r="N5" s="633" t="s">
        <v>658</v>
      </c>
      <c r="O5" s="633" t="s">
        <v>213</v>
      </c>
      <c r="P5" s="650" t="s">
        <v>659</v>
      </c>
      <c r="Q5" s="652" t="s">
        <v>660</v>
      </c>
      <c r="R5" s="638" t="s">
        <v>214</v>
      </c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</row>
    <row r="6" spans="1:142" s="71" customFormat="1" ht="13.2" customHeight="1">
      <c r="A6" s="644"/>
      <c r="B6" s="640" t="s">
        <v>13</v>
      </c>
      <c r="C6" s="641"/>
      <c r="D6" s="642"/>
      <c r="E6" s="634"/>
      <c r="F6" s="330" t="s">
        <v>216</v>
      </c>
      <c r="G6" s="330" t="s">
        <v>424</v>
      </c>
      <c r="H6" s="330" t="s">
        <v>217</v>
      </c>
      <c r="I6" s="248" t="s">
        <v>218</v>
      </c>
      <c r="J6" s="248" t="s">
        <v>425</v>
      </c>
      <c r="K6" s="248" t="s">
        <v>157</v>
      </c>
      <c r="L6" s="625"/>
      <c r="M6" s="634"/>
      <c r="N6" s="634"/>
      <c r="O6" s="634"/>
      <c r="P6" s="651"/>
      <c r="Q6" s="653"/>
      <c r="R6" s="6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</row>
    <row r="7" spans="1:142" ht="30" customHeight="1" thickBot="1">
      <c r="A7" s="635" t="s">
        <v>212</v>
      </c>
      <c r="B7" s="636"/>
      <c r="C7" s="636"/>
      <c r="D7" s="636"/>
      <c r="E7" s="636"/>
      <c r="F7" s="636"/>
      <c r="G7" s="636"/>
      <c r="H7" s="636"/>
      <c r="I7" s="636"/>
      <c r="J7" s="636"/>
      <c r="K7" s="636"/>
      <c r="L7" s="636"/>
      <c r="M7" s="636"/>
      <c r="N7" s="636"/>
      <c r="O7" s="636"/>
      <c r="P7" s="636"/>
      <c r="Q7" s="636"/>
      <c r="R7" s="637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5"/>
      <c r="BF7" s="285"/>
      <c r="BG7" s="285"/>
      <c r="BH7" s="285"/>
      <c r="BI7" s="285"/>
      <c r="BJ7" s="285"/>
      <c r="BK7" s="285"/>
      <c r="BL7" s="285"/>
      <c r="BM7" s="285"/>
      <c r="BN7" s="285"/>
      <c r="BO7" s="285"/>
      <c r="BP7" s="285"/>
      <c r="BQ7" s="285"/>
      <c r="BR7" s="285"/>
      <c r="BS7" s="285"/>
      <c r="BT7" s="285"/>
      <c r="BU7" s="285"/>
      <c r="BV7" s="285"/>
      <c r="BW7" s="285"/>
      <c r="BX7" s="285"/>
      <c r="BY7" s="285"/>
      <c r="BZ7" s="285"/>
      <c r="CA7" s="285"/>
      <c r="CB7" s="285"/>
      <c r="CC7" s="285"/>
      <c r="CD7" s="285"/>
      <c r="CE7" s="285"/>
      <c r="CF7" s="285"/>
      <c r="CG7" s="285"/>
      <c r="CH7" s="285"/>
      <c r="CI7" s="285"/>
      <c r="CJ7" s="285"/>
      <c r="CK7" s="285"/>
      <c r="CL7" s="285"/>
      <c r="CM7" s="285"/>
      <c r="CN7" s="285"/>
      <c r="CO7" s="285"/>
      <c r="CP7" s="285"/>
      <c r="CQ7" s="285"/>
      <c r="CR7" s="285"/>
      <c r="CS7" s="285"/>
      <c r="CT7" s="285"/>
      <c r="CU7" s="285"/>
      <c r="CV7" s="285"/>
      <c r="CW7" s="285"/>
      <c r="CX7" s="285"/>
      <c r="CY7" s="285"/>
      <c r="CZ7" s="285"/>
      <c r="DA7" s="285"/>
      <c r="DB7" s="285"/>
      <c r="DC7" s="285"/>
      <c r="DD7" s="285"/>
      <c r="DE7" s="285"/>
      <c r="DF7" s="285"/>
      <c r="DG7" s="285"/>
      <c r="DH7" s="285"/>
      <c r="DI7" s="285"/>
      <c r="DJ7" s="285"/>
      <c r="DK7" s="285"/>
      <c r="DL7" s="285"/>
      <c r="DM7" s="285"/>
      <c r="DN7" s="285"/>
      <c r="DO7" s="285"/>
      <c r="DP7" s="285"/>
      <c r="DQ7" s="285"/>
      <c r="DR7" s="285"/>
      <c r="DS7" s="285"/>
      <c r="DT7" s="285"/>
      <c r="DU7" s="285"/>
      <c r="DV7" s="285"/>
      <c r="DW7" s="285"/>
      <c r="DX7" s="285"/>
      <c r="DY7" s="285"/>
      <c r="DZ7" s="285"/>
      <c r="EA7" s="285"/>
      <c r="EB7" s="285"/>
      <c r="EC7" s="285"/>
      <c r="ED7" s="285"/>
      <c r="EE7" s="285"/>
      <c r="EF7" s="285"/>
      <c r="EG7" s="285"/>
      <c r="EH7" s="285"/>
      <c r="EI7" s="285"/>
      <c r="EJ7" s="285"/>
      <c r="EK7" s="285"/>
      <c r="EL7" s="285"/>
    </row>
    <row r="8" spans="1:142" ht="7.95" customHeight="1">
      <c r="A8" s="500"/>
      <c r="B8" s="323"/>
      <c r="C8" s="323"/>
      <c r="D8" s="323"/>
      <c r="E8" s="323"/>
      <c r="F8" s="331"/>
      <c r="G8" s="331"/>
      <c r="H8" s="323"/>
      <c r="I8" s="323"/>
      <c r="J8" s="323"/>
      <c r="K8" s="323"/>
      <c r="L8" s="323"/>
      <c r="M8" s="323"/>
      <c r="N8" s="323"/>
      <c r="O8" s="331"/>
      <c r="P8" s="331"/>
      <c r="Q8" s="331"/>
      <c r="R8" s="480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5"/>
      <c r="BF8" s="285"/>
      <c r="BG8" s="285"/>
      <c r="BH8" s="285"/>
      <c r="BI8" s="285"/>
      <c r="BJ8" s="285"/>
      <c r="BK8" s="285"/>
      <c r="BL8" s="285"/>
      <c r="BM8" s="285"/>
      <c r="BN8" s="285"/>
      <c r="BO8" s="285"/>
      <c r="BP8" s="285"/>
      <c r="BQ8" s="285"/>
      <c r="BR8" s="285"/>
      <c r="BS8" s="285"/>
      <c r="BT8" s="285"/>
      <c r="BU8" s="285"/>
      <c r="BV8" s="285"/>
      <c r="BW8" s="285"/>
      <c r="BX8" s="285"/>
      <c r="BY8" s="285"/>
      <c r="BZ8" s="285"/>
      <c r="CA8" s="285"/>
      <c r="CB8" s="285"/>
      <c r="CC8" s="285"/>
      <c r="CD8" s="285"/>
      <c r="CE8" s="285"/>
      <c r="CF8" s="285"/>
      <c r="CG8" s="285"/>
      <c r="CH8" s="285"/>
      <c r="CI8" s="285"/>
      <c r="CJ8" s="285"/>
      <c r="CK8" s="285"/>
      <c r="CL8" s="285"/>
      <c r="CM8" s="285"/>
      <c r="CN8" s="285"/>
      <c r="CO8" s="285"/>
      <c r="CP8" s="285"/>
      <c r="CQ8" s="285"/>
      <c r="CR8" s="285"/>
      <c r="CS8" s="285"/>
      <c r="CT8" s="285"/>
      <c r="CU8" s="285"/>
      <c r="CV8" s="285"/>
      <c r="CW8" s="285"/>
      <c r="CX8" s="285"/>
      <c r="CY8" s="285"/>
      <c r="CZ8" s="285"/>
      <c r="DA8" s="285"/>
      <c r="DB8" s="285"/>
      <c r="DC8" s="285"/>
      <c r="DD8" s="285"/>
      <c r="DE8" s="285"/>
      <c r="DF8" s="285"/>
      <c r="DG8" s="285"/>
      <c r="DH8" s="285"/>
      <c r="DI8" s="285"/>
      <c r="DJ8" s="285"/>
      <c r="DK8" s="285"/>
      <c r="DL8" s="285"/>
      <c r="DM8" s="285"/>
      <c r="DN8" s="285"/>
      <c r="DO8" s="285"/>
      <c r="DP8" s="285"/>
      <c r="DQ8" s="285"/>
      <c r="DR8" s="285"/>
      <c r="DS8" s="285"/>
      <c r="DT8" s="285"/>
      <c r="DU8" s="285"/>
      <c r="DV8" s="285"/>
      <c r="DW8" s="285"/>
      <c r="DX8" s="285"/>
      <c r="DY8" s="285"/>
      <c r="DZ8" s="285"/>
      <c r="EA8" s="285"/>
      <c r="EB8" s="285"/>
      <c r="EC8" s="285"/>
      <c r="ED8" s="285"/>
      <c r="EE8" s="285"/>
      <c r="EF8" s="285"/>
      <c r="EG8" s="285"/>
      <c r="EH8" s="285"/>
      <c r="EI8" s="285"/>
      <c r="EJ8" s="285"/>
      <c r="EK8" s="285"/>
      <c r="EL8" s="285"/>
    </row>
    <row r="9" spans="1:142" s="71" customFormat="1" ht="15" customHeight="1">
      <c r="A9" s="326" t="s">
        <v>101</v>
      </c>
      <c r="B9" s="329" t="s">
        <v>220</v>
      </c>
      <c r="C9" s="324"/>
      <c r="D9" s="325"/>
      <c r="E9" s="326"/>
      <c r="F9" s="326"/>
      <c r="G9" s="327"/>
      <c r="H9" s="327"/>
      <c r="I9" s="327"/>
      <c r="J9" s="327"/>
      <c r="K9" s="327"/>
      <c r="L9" s="327"/>
      <c r="M9" s="327"/>
      <c r="N9" s="327"/>
      <c r="O9" s="388"/>
      <c r="P9" s="458"/>
      <c r="Q9" s="458"/>
      <c r="R9" s="327"/>
      <c r="S9" s="328"/>
      <c r="T9" s="328"/>
      <c r="U9" s="328"/>
      <c r="V9" s="328"/>
      <c r="W9" s="328"/>
      <c r="X9" s="328"/>
      <c r="Y9" s="328"/>
      <c r="Z9" s="328"/>
      <c r="AA9" s="328"/>
      <c r="AB9" s="328"/>
      <c r="AC9" s="328"/>
      <c r="AD9" s="328"/>
      <c r="AE9" s="328"/>
      <c r="AF9" s="328"/>
      <c r="AG9" s="328"/>
      <c r="AH9" s="328"/>
      <c r="AI9" s="328"/>
      <c r="AJ9" s="328"/>
      <c r="AK9" s="328"/>
      <c r="AL9" s="328"/>
      <c r="AM9" s="328"/>
      <c r="AN9" s="328"/>
      <c r="AO9" s="328"/>
      <c r="AP9" s="328"/>
      <c r="AQ9" s="328"/>
      <c r="AR9" s="328"/>
      <c r="AS9" s="328"/>
      <c r="AT9" s="328"/>
      <c r="AU9" s="328"/>
      <c r="AV9" s="328"/>
      <c r="AW9" s="328"/>
      <c r="AX9" s="328"/>
      <c r="AY9" s="328"/>
      <c r="AZ9" s="328"/>
      <c r="BA9" s="328"/>
      <c r="BB9" s="328"/>
      <c r="BC9" s="328"/>
      <c r="BD9" s="328"/>
      <c r="BE9" s="328"/>
      <c r="BF9" s="328"/>
      <c r="BG9" s="328"/>
      <c r="BH9" s="328"/>
      <c r="BI9" s="328"/>
      <c r="BJ9" s="328"/>
      <c r="BK9" s="328"/>
      <c r="BL9" s="328"/>
      <c r="BM9" s="328"/>
      <c r="BN9" s="328"/>
      <c r="BO9" s="328"/>
      <c r="BP9" s="328"/>
      <c r="BQ9" s="328"/>
      <c r="BR9" s="328"/>
      <c r="BS9" s="328"/>
      <c r="BT9" s="328"/>
      <c r="BU9" s="328"/>
      <c r="BV9" s="328"/>
      <c r="BW9" s="328"/>
      <c r="BX9" s="328"/>
      <c r="BY9" s="328"/>
      <c r="BZ9" s="328"/>
      <c r="CA9" s="328"/>
      <c r="CB9" s="328"/>
      <c r="CC9" s="328"/>
      <c r="CD9" s="328"/>
      <c r="CE9" s="328"/>
      <c r="CF9" s="328"/>
      <c r="CG9" s="328"/>
      <c r="CH9" s="328"/>
      <c r="CI9" s="328"/>
      <c r="CJ9" s="328"/>
      <c r="CK9" s="328"/>
      <c r="CL9" s="328"/>
      <c r="CM9" s="328"/>
      <c r="CN9" s="328"/>
      <c r="CO9" s="328"/>
      <c r="CP9" s="328"/>
      <c r="CQ9" s="328"/>
      <c r="CR9" s="328"/>
      <c r="CS9" s="328"/>
      <c r="CT9" s="328"/>
      <c r="CU9" s="328"/>
      <c r="CV9" s="328"/>
      <c r="CW9" s="328"/>
      <c r="CX9" s="328"/>
      <c r="CY9" s="328"/>
      <c r="CZ9" s="328"/>
      <c r="DA9" s="328"/>
      <c r="DB9" s="328"/>
      <c r="DC9" s="328"/>
      <c r="DD9" s="328"/>
      <c r="DE9" s="328"/>
      <c r="DF9" s="328"/>
      <c r="DG9" s="328"/>
      <c r="DH9" s="328"/>
      <c r="DI9" s="328"/>
      <c r="DJ9" s="328"/>
      <c r="DK9" s="328"/>
      <c r="DL9" s="328"/>
      <c r="DM9" s="328"/>
      <c r="DN9" s="328"/>
      <c r="DO9" s="328"/>
      <c r="DP9" s="328"/>
      <c r="DQ9" s="328"/>
      <c r="DR9" s="328"/>
      <c r="DS9" s="328"/>
    </row>
    <row r="10" spans="1:142" ht="13.2" customHeight="1">
      <c r="A10" s="557"/>
      <c r="B10" s="558"/>
      <c r="C10" s="285"/>
      <c r="D10" s="285"/>
      <c r="E10" s="286"/>
      <c r="F10" s="287"/>
      <c r="G10" s="287"/>
      <c r="H10" s="287"/>
      <c r="I10" s="287"/>
      <c r="J10" s="287"/>
      <c r="K10" s="287"/>
      <c r="L10" s="287"/>
      <c r="M10" s="454"/>
      <c r="N10" s="454"/>
      <c r="O10" s="389"/>
      <c r="P10" s="389"/>
      <c r="Q10" s="389"/>
      <c r="R10" s="567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  <c r="AN10" s="282"/>
      <c r="AO10" s="282"/>
      <c r="AP10" s="282"/>
      <c r="AQ10" s="282"/>
      <c r="AR10" s="282"/>
      <c r="AS10" s="282"/>
      <c r="AT10" s="282"/>
      <c r="AU10" s="282"/>
      <c r="AV10" s="282"/>
      <c r="AW10" s="282"/>
      <c r="AX10" s="282"/>
      <c r="AY10" s="282"/>
      <c r="AZ10" s="282"/>
      <c r="BA10" s="282"/>
      <c r="BB10" s="282"/>
      <c r="BC10" s="282"/>
      <c r="BD10" s="282"/>
      <c r="BE10" s="282"/>
      <c r="BF10" s="282"/>
      <c r="BG10" s="282"/>
      <c r="BH10" s="282"/>
      <c r="BI10" s="282"/>
      <c r="BJ10" s="282"/>
      <c r="BK10" s="282"/>
      <c r="BL10" s="282"/>
      <c r="BM10" s="282"/>
      <c r="BN10" s="282"/>
      <c r="BO10" s="282"/>
      <c r="BP10" s="282"/>
      <c r="BQ10" s="282"/>
      <c r="BR10" s="282"/>
      <c r="BS10" s="282"/>
      <c r="BT10" s="282"/>
      <c r="BU10" s="282"/>
      <c r="BV10" s="282"/>
      <c r="BW10" s="282"/>
      <c r="BX10" s="282"/>
      <c r="BY10" s="282"/>
      <c r="BZ10" s="282"/>
      <c r="CA10" s="282"/>
      <c r="CB10" s="282"/>
      <c r="CC10" s="282"/>
      <c r="CD10" s="282"/>
      <c r="CE10" s="282"/>
      <c r="CF10" s="282"/>
      <c r="CG10" s="282"/>
      <c r="CH10" s="282"/>
      <c r="CI10" s="282"/>
      <c r="CJ10" s="282"/>
      <c r="CK10" s="282"/>
      <c r="CL10" s="282"/>
      <c r="CM10" s="282"/>
      <c r="CN10" s="282"/>
      <c r="CO10" s="282"/>
      <c r="CP10" s="282"/>
      <c r="CQ10" s="282"/>
      <c r="CR10" s="282"/>
      <c r="CS10" s="282"/>
      <c r="CT10" s="282"/>
      <c r="CU10" s="282"/>
      <c r="CV10" s="282"/>
      <c r="CW10" s="282"/>
      <c r="CX10" s="282"/>
      <c r="CY10" s="282"/>
      <c r="CZ10" s="282"/>
      <c r="DA10" s="282"/>
      <c r="DB10" s="282"/>
      <c r="DC10" s="282"/>
      <c r="DD10" s="282"/>
      <c r="DE10" s="282"/>
      <c r="DF10" s="282"/>
      <c r="DG10" s="282"/>
      <c r="DH10" s="282"/>
      <c r="DI10" s="282"/>
      <c r="DJ10" s="282"/>
      <c r="DK10" s="282"/>
      <c r="DL10" s="282"/>
      <c r="DM10" s="282"/>
      <c r="DN10" s="282"/>
      <c r="DO10" s="282"/>
      <c r="DP10" s="282"/>
      <c r="DQ10" s="282"/>
      <c r="DR10" s="282"/>
      <c r="DS10" s="282"/>
    </row>
    <row r="11" spans="1:142" ht="13.2" hidden="1" customHeight="1">
      <c r="A11" s="559" t="s">
        <v>8</v>
      </c>
      <c r="B11" s="317" t="s">
        <v>245</v>
      </c>
      <c r="C11" s="282"/>
      <c r="D11" s="282"/>
      <c r="E11" s="289"/>
      <c r="F11" s="289"/>
      <c r="G11" s="289"/>
      <c r="H11" s="289"/>
      <c r="I11" s="289"/>
      <c r="J11" s="289"/>
      <c r="K11" s="289"/>
      <c r="L11" s="289"/>
      <c r="M11" s="455"/>
      <c r="N11" s="455"/>
      <c r="O11" s="389"/>
      <c r="P11" s="389"/>
      <c r="Q11" s="389"/>
      <c r="R11" s="568"/>
    </row>
    <row r="12" spans="1:142" ht="13.2" hidden="1" customHeight="1">
      <c r="A12" s="559"/>
      <c r="B12" s="317"/>
      <c r="C12" s="282"/>
      <c r="D12" s="282"/>
      <c r="E12" s="289"/>
      <c r="F12" s="289"/>
      <c r="G12" s="306"/>
      <c r="H12" s="306"/>
      <c r="I12" s="306"/>
      <c r="J12" s="306"/>
      <c r="K12" s="306"/>
      <c r="L12" s="306"/>
      <c r="M12" s="281"/>
      <c r="N12" s="281"/>
      <c r="R12" s="568"/>
    </row>
    <row r="13" spans="1:142" ht="13.2" hidden="1" customHeight="1">
      <c r="A13" s="585"/>
      <c r="B13" s="560" t="s">
        <v>399</v>
      </c>
      <c r="C13" s="586"/>
      <c r="D13" s="282"/>
      <c r="E13" s="289"/>
      <c r="F13" s="289"/>
      <c r="G13" s="289"/>
      <c r="H13" s="289"/>
      <c r="I13" s="289"/>
      <c r="J13" s="289"/>
      <c r="K13" s="289"/>
      <c r="L13" s="289"/>
      <c r="M13" s="389"/>
      <c r="N13" s="587"/>
      <c r="R13" s="568"/>
    </row>
    <row r="14" spans="1:142" ht="13.2" hidden="1" customHeight="1">
      <c r="A14" s="585"/>
      <c r="B14" s="560"/>
      <c r="C14" s="561"/>
      <c r="D14" s="282"/>
      <c r="E14" s="289"/>
      <c r="F14" s="289"/>
      <c r="G14" s="289"/>
      <c r="H14" s="289"/>
      <c r="I14" s="289"/>
      <c r="J14" s="289"/>
      <c r="K14" s="289"/>
      <c r="L14" s="289"/>
      <c r="M14" s="389"/>
      <c r="N14" s="587"/>
      <c r="R14" s="568"/>
    </row>
    <row r="15" spans="1:142" ht="13.2" hidden="1" customHeight="1">
      <c r="A15" s="588">
        <v>1</v>
      </c>
      <c r="B15" s="316" t="s">
        <v>667</v>
      </c>
      <c r="C15" s="561"/>
      <c r="D15" s="291"/>
      <c r="E15" s="292" t="s">
        <v>668</v>
      </c>
      <c r="F15" s="371">
        <v>0</v>
      </c>
      <c r="G15" s="371">
        <v>0</v>
      </c>
      <c r="H15" s="372">
        <v>0</v>
      </c>
      <c r="I15" s="372">
        <v>0</v>
      </c>
      <c r="J15" s="372">
        <v>0</v>
      </c>
      <c r="K15" s="371">
        <f>SUM(F15:J15)</f>
        <v>0</v>
      </c>
      <c r="L15" s="292" t="s">
        <v>17</v>
      </c>
      <c r="M15" s="390"/>
      <c r="N15" s="589">
        <f>+K15*M15</f>
        <v>0</v>
      </c>
      <c r="R15" s="568"/>
    </row>
    <row r="16" spans="1:142" ht="13.2" hidden="1" customHeight="1">
      <c r="A16" s="588"/>
      <c r="B16" s="316" t="s">
        <v>1</v>
      </c>
      <c r="C16" s="561" t="s">
        <v>669</v>
      </c>
      <c r="D16" s="291"/>
      <c r="E16" s="292"/>
      <c r="F16" s="371"/>
      <c r="G16" s="371"/>
      <c r="H16" s="372"/>
      <c r="I16" s="372"/>
      <c r="J16" s="372"/>
      <c r="K16" s="372"/>
      <c r="L16" s="292"/>
      <c r="M16" s="390"/>
      <c r="N16" s="589"/>
      <c r="R16" s="568"/>
    </row>
    <row r="17" spans="1:117" ht="13.2" hidden="1" customHeight="1">
      <c r="A17" s="588">
        <f>+A15+1</f>
        <v>2</v>
      </c>
      <c r="B17" s="316" t="s">
        <v>670</v>
      </c>
      <c r="C17" s="561"/>
      <c r="D17" s="291"/>
      <c r="E17" s="292" t="s">
        <v>671</v>
      </c>
      <c r="F17" s="371">
        <v>0</v>
      </c>
      <c r="G17" s="371">
        <v>0</v>
      </c>
      <c r="H17" s="372">
        <v>0</v>
      </c>
      <c r="I17" s="372">
        <v>0</v>
      </c>
      <c r="J17" s="372">
        <v>0</v>
      </c>
      <c r="K17" s="371">
        <f>SUM(F17:J17)</f>
        <v>0</v>
      </c>
      <c r="L17" s="292" t="s">
        <v>17</v>
      </c>
      <c r="M17" s="322"/>
      <c r="N17" s="590">
        <f>+K17*M17</f>
        <v>0</v>
      </c>
      <c r="R17" s="568"/>
    </row>
    <row r="18" spans="1:117" ht="13.2" hidden="1" customHeight="1">
      <c r="A18" s="588"/>
      <c r="B18" s="316" t="s">
        <v>1</v>
      </c>
      <c r="C18" s="561" t="s">
        <v>669</v>
      </c>
      <c r="D18" s="291"/>
      <c r="E18" s="292"/>
      <c r="F18" s="371"/>
      <c r="G18" s="371"/>
      <c r="H18" s="372"/>
      <c r="I18" s="372"/>
      <c r="J18" s="372"/>
      <c r="K18" s="372"/>
      <c r="L18" s="292"/>
      <c r="M18" s="322"/>
      <c r="N18" s="590"/>
      <c r="R18" s="568"/>
    </row>
    <row r="19" spans="1:117" ht="13.2" hidden="1" customHeight="1">
      <c r="A19" s="591"/>
      <c r="B19" s="318"/>
      <c r="C19" s="561"/>
      <c r="D19" s="291"/>
      <c r="E19" s="292"/>
      <c r="F19" s="391"/>
      <c r="G19" s="391"/>
      <c r="H19" s="592"/>
      <c r="I19" s="592"/>
      <c r="J19" s="592"/>
      <c r="K19" s="592"/>
      <c r="L19" s="294"/>
      <c r="M19" s="322"/>
      <c r="N19" s="593"/>
      <c r="R19" s="568"/>
    </row>
    <row r="20" spans="1:117" ht="13.2" hidden="1" customHeight="1">
      <c r="A20" s="588">
        <f>+A17+1</f>
        <v>3</v>
      </c>
      <c r="B20" s="316" t="s">
        <v>672</v>
      </c>
      <c r="C20" s="561"/>
      <c r="D20" s="291"/>
      <c r="E20" s="292" t="s">
        <v>673</v>
      </c>
      <c r="F20" s="371">
        <v>0</v>
      </c>
      <c r="G20" s="371">
        <v>0</v>
      </c>
      <c r="H20" s="372">
        <v>0</v>
      </c>
      <c r="I20" s="372">
        <v>0</v>
      </c>
      <c r="J20" s="372">
        <v>0</v>
      </c>
      <c r="K20" s="371">
        <f>SUM(F20:J20)</f>
        <v>0</v>
      </c>
      <c r="L20" s="292" t="s">
        <v>17</v>
      </c>
      <c r="M20" s="322"/>
      <c r="N20" s="590">
        <f t="shared" ref="N20:N22" si="0">+K20*M20</f>
        <v>0</v>
      </c>
      <c r="R20" s="568"/>
    </row>
    <row r="21" spans="1:117" ht="13.2" hidden="1" customHeight="1">
      <c r="A21" s="588">
        <f>+A20+1</f>
        <v>4</v>
      </c>
      <c r="B21" s="316" t="s">
        <v>674</v>
      </c>
      <c r="C21" s="561"/>
      <c r="D21" s="291"/>
      <c r="E21" s="292" t="s">
        <v>675</v>
      </c>
      <c r="F21" s="371">
        <v>0</v>
      </c>
      <c r="G21" s="371">
        <v>0</v>
      </c>
      <c r="H21" s="372">
        <v>0</v>
      </c>
      <c r="I21" s="372">
        <v>0</v>
      </c>
      <c r="J21" s="372">
        <v>0</v>
      </c>
      <c r="K21" s="371">
        <f>SUM(F21:J21)</f>
        <v>0</v>
      </c>
      <c r="L21" s="292" t="s">
        <v>17</v>
      </c>
      <c r="M21" s="322"/>
      <c r="N21" s="590">
        <f t="shared" si="0"/>
        <v>0</v>
      </c>
      <c r="R21" s="568"/>
    </row>
    <row r="22" spans="1:117" ht="13.2" hidden="1" customHeight="1">
      <c r="A22" s="588">
        <f>+A21+1</f>
        <v>5</v>
      </c>
      <c r="B22" s="316" t="s">
        <v>676</v>
      </c>
      <c r="C22" s="561"/>
      <c r="D22" s="291"/>
      <c r="E22" s="292" t="s">
        <v>677</v>
      </c>
      <c r="F22" s="371">
        <v>0</v>
      </c>
      <c r="G22" s="371">
        <v>0</v>
      </c>
      <c r="H22" s="372">
        <v>0</v>
      </c>
      <c r="I22" s="372">
        <v>0</v>
      </c>
      <c r="J22" s="372">
        <v>0</v>
      </c>
      <c r="K22" s="371">
        <f>SUM(F22:J22)</f>
        <v>0</v>
      </c>
      <c r="L22" s="292" t="s">
        <v>17</v>
      </c>
      <c r="M22" s="322"/>
      <c r="N22" s="590">
        <f t="shared" si="0"/>
        <v>0</v>
      </c>
      <c r="R22" s="568"/>
    </row>
    <row r="23" spans="1:117" ht="13.2" hidden="1" customHeight="1">
      <c r="A23" s="559"/>
      <c r="B23" s="317"/>
      <c r="C23" s="282"/>
      <c r="D23" s="282"/>
      <c r="E23" s="289"/>
      <c r="F23" s="289"/>
      <c r="G23" s="306"/>
      <c r="H23" s="306"/>
      <c r="I23" s="306"/>
      <c r="J23" s="306"/>
      <c r="K23" s="306"/>
      <c r="L23" s="306"/>
      <c r="M23" s="281"/>
      <c r="N23" s="281"/>
      <c r="R23" s="568"/>
    </row>
    <row r="24" spans="1:117" s="291" customFormat="1" ht="13.2" hidden="1" customHeight="1">
      <c r="A24" s="564"/>
      <c r="B24" s="299"/>
      <c r="C24" s="561"/>
      <c r="E24" s="292"/>
      <c r="F24" s="300"/>
      <c r="G24" s="294"/>
      <c r="H24" s="294"/>
      <c r="I24" s="294"/>
      <c r="J24" s="294"/>
      <c r="K24" s="294"/>
      <c r="L24" s="294"/>
      <c r="M24" s="570"/>
      <c r="N24" s="570"/>
      <c r="O24" s="392"/>
      <c r="P24" s="392"/>
      <c r="Q24" s="392"/>
      <c r="R24" s="292"/>
    </row>
    <row r="25" spans="1:117" ht="13.2" hidden="1" customHeight="1" thickBot="1">
      <c r="A25" s="565"/>
      <c r="B25" s="301"/>
      <c r="C25" s="302"/>
      <c r="D25" s="303"/>
      <c r="E25" s="301"/>
      <c r="F25" s="304" t="s">
        <v>109</v>
      </c>
      <c r="G25" s="304"/>
      <c r="H25" s="304"/>
      <c r="I25" s="304"/>
      <c r="J25" s="304"/>
      <c r="K25" s="304"/>
      <c r="L25" s="304"/>
      <c r="M25" s="304"/>
      <c r="N25" s="304"/>
      <c r="O25" s="393"/>
      <c r="P25" s="393"/>
      <c r="Q25" s="393"/>
      <c r="R25" s="466">
        <f>SUM(R24:R24)</f>
        <v>0</v>
      </c>
    </row>
    <row r="26" spans="1:117" ht="13.2" customHeight="1">
      <c r="A26" s="557"/>
      <c r="B26" s="284"/>
      <c r="C26" s="285"/>
      <c r="D26" s="285"/>
      <c r="E26" s="286"/>
      <c r="F26" s="287"/>
      <c r="G26" s="287"/>
      <c r="H26" s="287"/>
      <c r="I26" s="287"/>
      <c r="J26" s="287"/>
      <c r="K26" s="287"/>
      <c r="L26" s="287"/>
      <c r="M26" s="454"/>
      <c r="N26" s="454"/>
      <c r="O26" s="389"/>
      <c r="P26" s="389"/>
      <c r="Q26" s="389"/>
      <c r="R26" s="567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2"/>
      <c r="BA26" s="282"/>
      <c r="BB26" s="282"/>
      <c r="BC26" s="282"/>
      <c r="BD26" s="282"/>
      <c r="BE26" s="282"/>
      <c r="BF26" s="282"/>
      <c r="BG26" s="282"/>
      <c r="BH26" s="282"/>
      <c r="BI26" s="282"/>
      <c r="BJ26" s="282"/>
      <c r="BK26" s="282"/>
      <c r="BL26" s="282"/>
      <c r="BM26" s="282"/>
      <c r="BN26" s="282"/>
      <c r="BO26" s="282"/>
      <c r="BP26" s="282"/>
      <c r="BQ26" s="282"/>
      <c r="BR26" s="282"/>
      <c r="BS26" s="282"/>
      <c r="BT26" s="282"/>
      <c r="BU26" s="282"/>
      <c r="BV26" s="282"/>
      <c r="BW26" s="282"/>
      <c r="BX26" s="282"/>
      <c r="BY26" s="282"/>
      <c r="BZ26" s="282"/>
      <c r="CA26" s="282"/>
      <c r="CB26" s="282"/>
      <c r="CC26" s="282"/>
      <c r="CD26" s="282"/>
      <c r="CE26" s="282"/>
      <c r="CF26" s="282"/>
      <c r="CG26" s="282"/>
      <c r="CH26" s="282"/>
      <c r="CI26" s="282"/>
      <c r="CJ26" s="282"/>
      <c r="CK26" s="282"/>
      <c r="CL26" s="282"/>
      <c r="CM26" s="282"/>
      <c r="CN26" s="282"/>
      <c r="CO26" s="282"/>
      <c r="CP26" s="282"/>
      <c r="CQ26" s="282"/>
      <c r="CR26" s="282"/>
      <c r="CS26" s="282"/>
      <c r="CT26" s="282"/>
      <c r="CU26" s="282"/>
      <c r="CV26" s="282"/>
      <c r="CW26" s="282"/>
      <c r="CX26" s="282"/>
      <c r="CY26" s="282"/>
      <c r="CZ26" s="282"/>
      <c r="DA26" s="282"/>
      <c r="DB26" s="282"/>
      <c r="DC26" s="282"/>
      <c r="DD26" s="282"/>
      <c r="DE26" s="282"/>
      <c r="DF26" s="282"/>
      <c r="DG26" s="282"/>
      <c r="DH26" s="282"/>
      <c r="DI26" s="282"/>
      <c r="DJ26" s="282"/>
      <c r="DK26" s="282"/>
      <c r="DL26" s="282"/>
      <c r="DM26" s="282"/>
    </row>
    <row r="27" spans="1:117" ht="13.2" customHeight="1">
      <c r="A27" s="559" t="s">
        <v>8</v>
      </c>
      <c r="B27" s="317" t="s">
        <v>237</v>
      </c>
      <c r="C27" s="561"/>
      <c r="D27" s="282"/>
      <c r="E27" s="289"/>
      <c r="F27" s="289"/>
      <c r="G27" s="289"/>
      <c r="H27" s="289"/>
      <c r="I27" s="289"/>
      <c r="J27" s="289"/>
      <c r="K27" s="289"/>
      <c r="L27" s="292"/>
      <c r="M27" s="322"/>
      <c r="N27" s="322"/>
      <c r="O27" s="169"/>
      <c r="P27" s="322"/>
      <c r="Q27" s="322"/>
      <c r="R27" s="361"/>
    </row>
    <row r="28" spans="1:117" ht="13.2" customHeight="1">
      <c r="A28" s="559"/>
      <c r="B28" s="317"/>
      <c r="C28" s="561"/>
      <c r="D28" s="282"/>
      <c r="E28" s="289"/>
      <c r="F28" s="306"/>
      <c r="G28" s="306"/>
      <c r="H28" s="306"/>
      <c r="I28" s="306"/>
      <c r="J28" s="306"/>
      <c r="K28" s="289"/>
      <c r="L28" s="292"/>
      <c r="M28" s="322"/>
      <c r="N28" s="322"/>
      <c r="O28" s="169"/>
      <c r="P28" s="322"/>
      <c r="Q28" s="322"/>
      <c r="R28" s="361"/>
    </row>
    <row r="29" spans="1:117" ht="13.2" customHeight="1">
      <c r="A29" s="292">
        <v>1</v>
      </c>
      <c r="B29" s="316" t="s">
        <v>586</v>
      </c>
      <c r="C29" s="561"/>
      <c r="D29" s="282"/>
      <c r="E29" s="432" t="s">
        <v>138</v>
      </c>
      <c r="F29" s="441">
        <f>12+4+2</f>
        <v>18</v>
      </c>
      <c r="G29" s="441">
        <v>4</v>
      </c>
      <c r="H29" s="441">
        <f>2+3+2+18+2</f>
        <v>27</v>
      </c>
      <c r="I29" s="441">
        <f>2+6+3</f>
        <v>11</v>
      </c>
      <c r="J29" s="441">
        <f>1+1+18+8+1+14+1+1+1+14</f>
        <v>60</v>
      </c>
      <c r="K29" s="371">
        <f>SUM(F29:J29)</f>
        <v>120</v>
      </c>
      <c r="L29" s="292" t="s">
        <v>17</v>
      </c>
      <c r="M29" s="322"/>
      <c r="N29" s="322"/>
      <c r="O29" s="169"/>
      <c r="P29" s="322">
        <f>+M29*K29</f>
        <v>0</v>
      </c>
      <c r="Q29" s="322">
        <f>+N29*K29</f>
        <v>0</v>
      </c>
      <c r="R29" s="361">
        <f>+K29*O29</f>
        <v>0</v>
      </c>
    </row>
    <row r="30" spans="1:117" ht="13.2" customHeight="1">
      <c r="A30" s="559"/>
      <c r="B30" s="316" t="s">
        <v>1</v>
      </c>
      <c r="C30" s="561" t="s">
        <v>400</v>
      </c>
      <c r="D30" s="282"/>
      <c r="E30" s="289"/>
      <c r="F30" s="391"/>
      <c r="G30" s="391"/>
      <c r="H30" s="394"/>
      <c r="I30" s="394"/>
      <c r="J30" s="394"/>
      <c r="K30" s="394"/>
      <c r="L30" s="292"/>
      <c r="M30" s="322"/>
      <c r="N30" s="322"/>
      <c r="O30" s="169"/>
      <c r="P30" s="322"/>
      <c r="Q30" s="322"/>
      <c r="R30" s="361"/>
    </row>
    <row r="31" spans="1:117" ht="13.2" customHeight="1">
      <c r="A31" s="292">
        <v>2</v>
      </c>
      <c r="B31" s="316" t="s">
        <v>583</v>
      </c>
      <c r="C31" s="561"/>
      <c r="D31" s="282"/>
      <c r="E31" s="432" t="s">
        <v>139</v>
      </c>
      <c r="F31" s="371">
        <v>0</v>
      </c>
      <c r="G31" s="371">
        <v>0</v>
      </c>
      <c r="H31" s="371">
        <v>5</v>
      </c>
      <c r="I31" s="372">
        <f>9</f>
        <v>9</v>
      </c>
      <c r="J31" s="372">
        <v>0</v>
      </c>
      <c r="K31" s="371">
        <f>SUM(F31:J31)</f>
        <v>14</v>
      </c>
      <c r="L31" s="292" t="s">
        <v>17</v>
      </c>
      <c r="M31" s="322"/>
      <c r="N31" s="322"/>
      <c r="O31" s="169"/>
      <c r="P31" s="322">
        <f>+M31*K31</f>
        <v>0</v>
      </c>
      <c r="Q31" s="322">
        <f>+N31*K31</f>
        <v>0</v>
      </c>
      <c r="R31" s="361">
        <f>+K31*O31</f>
        <v>0</v>
      </c>
    </row>
    <row r="32" spans="1:117" ht="13.2" customHeight="1">
      <c r="A32" s="559"/>
      <c r="B32" s="316" t="s">
        <v>1</v>
      </c>
      <c r="C32" s="561" t="s">
        <v>577</v>
      </c>
      <c r="D32" s="282"/>
      <c r="E32" s="289"/>
      <c r="F32" s="371"/>
      <c r="G32" s="371"/>
      <c r="H32" s="371"/>
      <c r="I32" s="372"/>
      <c r="J32" s="372"/>
      <c r="K32" s="372"/>
      <c r="L32" s="292"/>
      <c r="M32" s="322"/>
      <c r="N32" s="322"/>
      <c r="O32" s="169"/>
      <c r="P32" s="322"/>
      <c r="Q32" s="322"/>
      <c r="R32" s="361"/>
    </row>
    <row r="33" spans="1:117" ht="13.2" customHeight="1">
      <c r="A33" s="292">
        <f>1+A31</f>
        <v>3</v>
      </c>
      <c r="B33" s="316" t="s">
        <v>582</v>
      </c>
      <c r="C33" s="561"/>
      <c r="D33" s="282"/>
      <c r="E33" s="432" t="s">
        <v>578</v>
      </c>
      <c r="F33" s="371">
        <v>0</v>
      </c>
      <c r="G33" s="371">
        <v>0</v>
      </c>
      <c r="H33" s="371">
        <f>6+6+6+6+6+6+6+3</f>
        <v>45</v>
      </c>
      <c r="I33" s="372">
        <v>79</v>
      </c>
      <c r="J33" s="372">
        <v>0</v>
      </c>
      <c r="K33" s="371">
        <f>SUM(F33:J33)</f>
        <v>124</v>
      </c>
      <c r="L33" s="292" t="s">
        <v>17</v>
      </c>
      <c r="M33" s="322"/>
      <c r="N33" s="322"/>
      <c r="O33" s="169"/>
      <c r="P33" s="322">
        <f>+M33*K33</f>
        <v>0</v>
      </c>
      <c r="Q33" s="322">
        <f>+N33*K33</f>
        <v>0</v>
      </c>
      <c r="R33" s="361">
        <f>+K33*O33</f>
        <v>0</v>
      </c>
    </row>
    <row r="34" spans="1:117" ht="13.2" customHeight="1">
      <c r="A34" s="559"/>
      <c r="B34" s="316" t="s">
        <v>1</v>
      </c>
      <c r="C34" s="561" t="s">
        <v>577</v>
      </c>
      <c r="D34" s="282"/>
      <c r="E34" s="289"/>
      <c r="F34" s="371"/>
      <c r="G34" s="371"/>
      <c r="H34" s="371"/>
      <c r="I34" s="372"/>
      <c r="J34" s="372"/>
      <c r="K34" s="372"/>
      <c r="L34" s="292"/>
      <c r="M34" s="322"/>
      <c r="N34" s="322"/>
      <c r="O34" s="169"/>
      <c r="P34" s="322"/>
      <c r="Q34" s="322"/>
      <c r="R34" s="361"/>
    </row>
    <row r="35" spans="1:117" ht="13.2" customHeight="1">
      <c r="A35" s="292">
        <f>1+A33</f>
        <v>4</v>
      </c>
      <c r="B35" s="316" t="s">
        <v>584</v>
      </c>
      <c r="C35" s="561"/>
      <c r="D35" s="282"/>
      <c r="E35" s="432" t="s">
        <v>581</v>
      </c>
      <c r="F35" s="371">
        <v>0</v>
      </c>
      <c r="G35" s="371">
        <v>0</v>
      </c>
      <c r="H35" s="371">
        <v>0</v>
      </c>
      <c r="I35" s="372">
        <v>0</v>
      </c>
      <c r="J35" s="372">
        <v>1</v>
      </c>
      <c r="K35" s="371">
        <f>SUM(F35:J35)</f>
        <v>1</v>
      </c>
      <c r="L35" s="292" t="s">
        <v>17</v>
      </c>
      <c r="M35" s="322"/>
      <c r="N35" s="322"/>
      <c r="O35" s="169"/>
      <c r="P35" s="322">
        <f>+M35*K35</f>
        <v>0</v>
      </c>
      <c r="Q35" s="322">
        <f>+N35*K35</f>
        <v>0</v>
      </c>
      <c r="R35" s="361">
        <f>+K35*O35</f>
        <v>0</v>
      </c>
    </row>
    <row r="36" spans="1:117" ht="13.2" customHeight="1">
      <c r="A36" s="559"/>
      <c r="B36" s="316" t="s">
        <v>1</v>
      </c>
      <c r="C36" s="561" t="s">
        <v>399</v>
      </c>
      <c r="D36" s="282"/>
      <c r="E36" s="289"/>
      <c r="F36" s="371"/>
      <c r="G36" s="371"/>
      <c r="H36" s="371"/>
      <c r="I36" s="372"/>
      <c r="J36" s="372"/>
      <c r="K36" s="372"/>
      <c r="L36" s="292"/>
      <c r="M36" s="322"/>
      <c r="N36" s="322"/>
      <c r="O36" s="169"/>
      <c r="P36" s="322"/>
      <c r="Q36" s="322"/>
      <c r="R36" s="361"/>
    </row>
    <row r="37" spans="1:117" ht="13.2" customHeight="1">
      <c r="A37" s="292">
        <v>5</v>
      </c>
      <c r="B37" s="316" t="s">
        <v>580</v>
      </c>
      <c r="C37" s="561"/>
      <c r="D37" s="282"/>
      <c r="E37" s="432" t="s">
        <v>576</v>
      </c>
      <c r="F37" s="371">
        <v>0</v>
      </c>
      <c r="G37" s="371">
        <v>170</v>
      </c>
      <c r="H37" s="371">
        <f>5+5</f>
        <v>10</v>
      </c>
      <c r="I37" s="372">
        <v>0</v>
      </c>
      <c r="J37" s="372">
        <v>0</v>
      </c>
      <c r="K37" s="371">
        <f>SUM(F37:J37)</f>
        <v>180</v>
      </c>
      <c r="L37" s="292" t="s">
        <v>17</v>
      </c>
      <c r="M37" s="322"/>
      <c r="N37" s="322"/>
      <c r="O37" s="169"/>
      <c r="P37" s="322">
        <f>+M37*K37</f>
        <v>0</v>
      </c>
      <c r="Q37" s="322">
        <f>+N37*K37</f>
        <v>0</v>
      </c>
      <c r="R37" s="361">
        <f>+K37*O37</f>
        <v>0</v>
      </c>
    </row>
    <row r="38" spans="1:117" ht="13.2" customHeight="1">
      <c r="A38" s="559"/>
      <c r="B38" s="316" t="s">
        <v>1</v>
      </c>
      <c r="C38" s="561" t="s">
        <v>577</v>
      </c>
      <c r="D38" s="282"/>
      <c r="E38" s="289"/>
      <c r="F38" s="371"/>
      <c r="G38" s="371"/>
      <c r="H38" s="371"/>
      <c r="I38" s="372"/>
      <c r="J38" s="372"/>
      <c r="K38" s="372"/>
      <c r="L38" s="292"/>
      <c r="M38" s="322"/>
      <c r="N38" s="322"/>
      <c r="O38" s="169"/>
      <c r="P38" s="322"/>
      <c r="Q38" s="322"/>
      <c r="R38" s="361"/>
    </row>
    <row r="39" spans="1:117" ht="13.2" customHeight="1">
      <c r="A39" s="292">
        <v>6</v>
      </c>
      <c r="B39" s="316" t="s">
        <v>585</v>
      </c>
      <c r="C39" s="561"/>
      <c r="D39" s="282"/>
      <c r="E39" s="432" t="s">
        <v>579</v>
      </c>
      <c r="F39" s="371">
        <v>0</v>
      </c>
      <c r="G39" s="371">
        <v>0</v>
      </c>
      <c r="H39" s="371">
        <v>0</v>
      </c>
      <c r="I39" s="372">
        <v>0</v>
      </c>
      <c r="J39" s="372">
        <v>5</v>
      </c>
      <c r="K39" s="371">
        <f>SUM(F39:J39)</f>
        <v>5</v>
      </c>
      <c r="L39" s="292" t="s">
        <v>17</v>
      </c>
      <c r="M39" s="322"/>
      <c r="N39" s="322"/>
      <c r="O39" s="169"/>
      <c r="P39" s="322">
        <f>+M39*K39</f>
        <v>0</v>
      </c>
      <c r="Q39" s="322">
        <f>+N39*K39</f>
        <v>0</v>
      </c>
      <c r="R39" s="361">
        <f>+K39*O39</f>
        <v>0</v>
      </c>
    </row>
    <row r="40" spans="1:117" ht="13.2" customHeight="1">
      <c r="A40" s="559"/>
      <c r="B40" s="316" t="s">
        <v>1</v>
      </c>
      <c r="C40" s="561" t="s">
        <v>399</v>
      </c>
      <c r="D40" s="282"/>
      <c r="E40" s="289"/>
      <c r="F40" s="371"/>
      <c r="G40" s="371"/>
      <c r="H40" s="371"/>
      <c r="I40" s="372"/>
      <c r="J40" s="372"/>
      <c r="K40" s="372"/>
      <c r="L40" s="292"/>
      <c r="M40" s="322"/>
      <c r="N40" s="322"/>
      <c r="O40" s="169"/>
      <c r="P40" s="322"/>
      <c r="Q40" s="322"/>
      <c r="R40" s="361"/>
    </row>
    <row r="41" spans="1:117" ht="13.2" customHeight="1">
      <c r="A41" s="562"/>
      <c r="B41" s="290"/>
      <c r="C41" s="561"/>
      <c r="E41" s="300"/>
      <c r="F41" s="294"/>
      <c r="G41" s="294"/>
      <c r="H41" s="294"/>
      <c r="I41" s="294"/>
      <c r="J41" s="294"/>
      <c r="K41" s="300"/>
      <c r="L41" s="292"/>
      <c r="M41" s="322"/>
      <c r="N41" s="322"/>
      <c r="O41" s="169"/>
      <c r="P41" s="322"/>
      <c r="Q41" s="322"/>
      <c r="R41" s="361"/>
    </row>
    <row r="42" spans="1:117" ht="13.2" customHeight="1" thickBot="1">
      <c r="A42" s="565"/>
      <c r="B42" s="301"/>
      <c r="C42" s="302"/>
      <c r="D42" s="303"/>
      <c r="E42" s="301"/>
      <c r="F42" s="304" t="s">
        <v>109</v>
      </c>
      <c r="G42" s="304"/>
      <c r="H42" s="304"/>
      <c r="I42" s="304"/>
      <c r="J42" s="304"/>
      <c r="K42" s="304"/>
      <c r="L42" s="304"/>
      <c r="M42" s="304"/>
      <c r="N42" s="304"/>
      <c r="O42" s="393"/>
      <c r="P42" s="466">
        <f>SUM(P28:P41)</f>
        <v>0</v>
      </c>
      <c r="Q42" s="466">
        <f>SUM(Q28:Q41)</f>
        <v>0</v>
      </c>
      <c r="R42" s="467">
        <f>SUM(R28:R41)</f>
        <v>0</v>
      </c>
    </row>
    <row r="43" spans="1:117" ht="12">
      <c r="A43" s="557"/>
      <c r="B43" s="284"/>
      <c r="C43" s="285"/>
      <c r="D43" s="285"/>
      <c r="E43" s="286"/>
      <c r="F43" s="287"/>
      <c r="G43" s="287"/>
      <c r="H43" s="287"/>
      <c r="I43" s="287"/>
      <c r="J43" s="287"/>
      <c r="K43" s="287"/>
      <c r="L43" s="287"/>
      <c r="M43" s="454"/>
      <c r="N43" s="454"/>
      <c r="O43" s="389"/>
      <c r="P43" s="389"/>
      <c r="Q43" s="389"/>
      <c r="R43" s="567"/>
      <c r="S43" s="282"/>
      <c r="T43" s="282"/>
      <c r="U43" s="282"/>
      <c r="V43" s="282"/>
      <c r="W43" s="282"/>
      <c r="X43" s="282"/>
      <c r="Y43" s="282"/>
      <c r="Z43" s="282"/>
      <c r="AA43" s="282"/>
      <c r="AB43" s="282"/>
      <c r="AC43" s="282"/>
      <c r="AD43" s="282"/>
      <c r="AE43" s="282"/>
      <c r="AF43" s="282"/>
      <c r="AG43" s="282"/>
      <c r="AH43" s="282"/>
      <c r="AI43" s="282"/>
      <c r="AJ43" s="282"/>
      <c r="AK43" s="282"/>
      <c r="AL43" s="282"/>
      <c r="AM43" s="282"/>
      <c r="AN43" s="282"/>
      <c r="AO43" s="282"/>
      <c r="AP43" s="282"/>
      <c r="AQ43" s="282"/>
      <c r="AR43" s="282"/>
      <c r="AS43" s="282"/>
      <c r="AT43" s="282"/>
      <c r="AU43" s="282"/>
      <c r="AV43" s="282"/>
      <c r="AW43" s="282"/>
      <c r="AX43" s="282"/>
      <c r="AY43" s="282"/>
      <c r="AZ43" s="282"/>
      <c r="BA43" s="282"/>
      <c r="BB43" s="282"/>
      <c r="BC43" s="282"/>
      <c r="BD43" s="282"/>
      <c r="BE43" s="282"/>
      <c r="BF43" s="282"/>
      <c r="BG43" s="282"/>
      <c r="BH43" s="282"/>
      <c r="BI43" s="282"/>
      <c r="BJ43" s="282"/>
      <c r="BK43" s="282"/>
      <c r="BL43" s="282"/>
      <c r="BM43" s="282"/>
      <c r="BN43" s="282"/>
      <c r="BO43" s="282"/>
      <c r="BP43" s="282"/>
      <c r="BQ43" s="282"/>
      <c r="BR43" s="282"/>
      <c r="BS43" s="282"/>
      <c r="BT43" s="282"/>
      <c r="BU43" s="282"/>
      <c r="BV43" s="282"/>
      <c r="BW43" s="282"/>
      <c r="BX43" s="282"/>
      <c r="BY43" s="282"/>
      <c r="BZ43" s="282"/>
      <c r="CA43" s="282"/>
      <c r="CB43" s="282"/>
      <c r="CC43" s="282"/>
      <c r="CD43" s="282"/>
      <c r="CE43" s="282"/>
      <c r="CF43" s="282"/>
      <c r="CG43" s="282"/>
      <c r="CH43" s="282"/>
      <c r="CI43" s="282"/>
      <c r="CJ43" s="282"/>
      <c r="CK43" s="282"/>
      <c r="CL43" s="282"/>
      <c r="CM43" s="282"/>
      <c r="CN43" s="282"/>
      <c r="CO43" s="282"/>
      <c r="CP43" s="282"/>
      <c r="CQ43" s="282"/>
      <c r="CR43" s="282"/>
      <c r="CS43" s="282"/>
      <c r="CT43" s="282"/>
      <c r="CU43" s="282"/>
      <c r="CV43" s="282"/>
      <c r="CW43" s="282"/>
      <c r="CX43" s="282"/>
      <c r="CY43" s="282"/>
      <c r="CZ43" s="282"/>
      <c r="DA43" s="282"/>
      <c r="DB43" s="282"/>
      <c r="DC43" s="282"/>
      <c r="DD43" s="282"/>
      <c r="DE43" s="282"/>
      <c r="DF43" s="282"/>
      <c r="DG43" s="282"/>
      <c r="DH43" s="282"/>
      <c r="DI43" s="282"/>
      <c r="DJ43" s="282"/>
      <c r="DK43" s="282"/>
      <c r="DL43" s="282"/>
      <c r="DM43" s="282"/>
    </row>
    <row r="44" spans="1:117" ht="12.6" thickBot="1">
      <c r="A44" s="566"/>
      <c r="B44" s="307"/>
      <c r="C44" s="308"/>
      <c r="D44" s="308"/>
      <c r="E44" s="307"/>
      <c r="F44" s="309" t="s">
        <v>110</v>
      </c>
      <c r="G44" s="309"/>
      <c r="H44" s="309"/>
      <c r="I44" s="309"/>
      <c r="J44" s="309"/>
      <c r="K44" s="309"/>
      <c r="L44" s="309"/>
      <c r="M44" s="309"/>
      <c r="N44" s="309"/>
      <c r="O44" s="395"/>
      <c r="P44" s="395"/>
      <c r="Q44" s="395"/>
      <c r="R44" s="569">
        <f>+R42+R25</f>
        <v>0</v>
      </c>
    </row>
    <row r="46" spans="1:117">
      <c r="R46" s="396">
        <f>SUMPRODUCT(K1:K43,O1:O43)</f>
        <v>0</v>
      </c>
    </row>
    <row r="48" spans="1:117">
      <c r="R48" s="474"/>
    </row>
  </sheetData>
  <mergeCells count="14">
    <mergeCell ref="A7:R7"/>
    <mergeCell ref="O2:R2"/>
    <mergeCell ref="A5:A6"/>
    <mergeCell ref="B5:D5"/>
    <mergeCell ref="E5:E6"/>
    <mergeCell ref="F5:K5"/>
    <mergeCell ref="L5:L6"/>
    <mergeCell ref="O5:O6"/>
    <mergeCell ref="R5:R6"/>
    <mergeCell ref="B6:D6"/>
    <mergeCell ref="M5:M6"/>
    <mergeCell ref="N5:N6"/>
    <mergeCell ref="P5:P6"/>
    <mergeCell ref="Q5:Q6"/>
  </mergeCells>
  <phoneticPr fontId="51" type="noConversion"/>
  <pageMargins left="0.47244094488188981" right="0.19685039370078741" top="0.39370078740157483" bottom="0.39370078740157483" header="0.11811023622047245" footer="0.11811023622047245"/>
  <pageSetup paperSize="9" scale="62" orientation="portrait" r:id="rId1"/>
  <headerFooter>
    <oddFooter>&amp;A&amp;RPage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D8DCD-E483-4F44-8EC6-562213A5D8BB}">
  <sheetPr>
    <pageSetUpPr fitToPage="1"/>
  </sheetPr>
  <dimension ref="A1:FU116"/>
  <sheetViews>
    <sheetView zoomScale="85" zoomScaleNormal="85" zoomScaleSheetLayoutView="100" workbookViewId="0">
      <pane ySplit="7" topLeftCell="A8" activePane="bottomLeft" state="frozen"/>
      <selection activeCell="N8" sqref="N8"/>
      <selection pane="bottomLeft" activeCell="D11" sqref="D11"/>
    </sheetView>
  </sheetViews>
  <sheetFormatPr defaultColWidth="10" defaultRowHeight="14.4"/>
  <cols>
    <col min="1" max="1" width="5.6640625" customWidth="1"/>
    <col min="2" max="2" width="3.6640625" customWidth="1"/>
    <col min="3" max="3" width="20.6640625" customWidth="1"/>
    <col min="4" max="4" width="35.6640625" customWidth="1"/>
    <col min="5" max="5" width="12.21875" style="233" bestFit="1" customWidth="1"/>
    <col min="6" max="11" width="7.6640625" customWidth="1"/>
    <col min="12" max="12" width="6.6640625" customWidth="1"/>
    <col min="13" max="14" width="14.77734375" customWidth="1"/>
    <col min="15" max="17" width="13.6640625" style="443" customWidth="1"/>
    <col min="18" max="18" width="14.33203125" bestFit="1" customWidth="1"/>
  </cols>
  <sheetData>
    <row r="1" spans="1:177" s="14" customFormat="1" ht="15" customHeight="1">
      <c r="A1" s="61" t="s">
        <v>74</v>
      </c>
      <c r="B1" s="23"/>
      <c r="C1" s="62"/>
      <c r="D1" s="62"/>
      <c r="E1" s="226"/>
      <c r="O1" s="97"/>
      <c r="P1" s="97"/>
      <c r="Q1" s="97"/>
    </row>
    <row r="2" spans="1:177" s="14" customFormat="1" ht="13.2" customHeight="1">
      <c r="A2" s="64" t="s">
        <v>76</v>
      </c>
      <c r="B2" s="65"/>
      <c r="C2" s="66"/>
      <c r="D2" s="67" t="str">
        <f>Recap!E4</f>
        <v>:  DESIGN INTERIOR FIT-OUT BPDP KELAPA SAWIT</v>
      </c>
      <c r="E2" s="226"/>
      <c r="L2" s="69"/>
      <c r="M2" s="69"/>
      <c r="N2" s="69"/>
      <c r="O2" s="677"/>
      <c r="P2" s="677"/>
      <c r="Q2" s="677"/>
      <c r="R2" s="677"/>
    </row>
    <row r="3" spans="1:177" s="14" customFormat="1" ht="13.2" customHeight="1">
      <c r="A3" s="71" t="s">
        <v>75</v>
      </c>
      <c r="B3" s="66"/>
      <c r="C3" s="66"/>
      <c r="D3" s="30" t="s">
        <v>349</v>
      </c>
      <c r="E3" s="226"/>
      <c r="L3" s="72"/>
      <c r="M3" s="72"/>
      <c r="N3" s="72"/>
      <c r="O3" s="445"/>
      <c r="P3" s="445"/>
      <c r="Q3" s="445"/>
      <c r="R3" s="251"/>
    </row>
    <row r="4" spans="1:177" s="97" customFormat="1" ht="4.95" customHeight="1" thickBot="1">
      <c r="A4" s="127"/>
      <c r="B4" s="127"/>
      <c r="C4" s="116"/>
      <c r="D4" s="116"/>
      <c r="E4" s="204"/>
      <c r="F4" s="127"/>
      <c r="G4" s="127"/>
      <c r="H4" s="127"/>
      <c r="I4" s="127"/>
      <c r="J4" s="127"/>
      <c r="K4" s="127"/>
      <c r="L4" s="127"/>
      <c r="M4" s="127"/>
      <c r="N4" s="127"/>
      <c r="O4" s="129"/>
      <c r="P4" s="129"/>
      <c r="Q4" s="129"/>
      <c r="R4" s="129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6"/>
      <c r="CC4" s="116"/>
      <c r="CD4" s="116"/>
      <c r="CE4" s="116"/>
      <c r="CF4" s="116"/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6"/>
      <c r="DA4" s="116"/>
      <c r="DB4" s="116"/>
      <c r="DC4" s="116"/>
      <c r="DD4" s="116"/>
      <c r="DE4" s="116"/>
      <c r="DF4" s="116"/>
      <c r="DG4" s="116"/>
      <c r="DH4" s="116"/>
      <c r="DI4" s="116"/>
      <c r="DJ4" s="116"/>
      <c r="DK4" s="116"/>
      <c r="DL4" s="116"/>
      <c r="DM4" s="116"/>
      <c r="DN4" s="116"/>
      <c r="DO4" s="116"/>
      <c r="DP4" s="116"/>
      <c r="DQ4" s="116"/>
      <c r="DR4" s="116"/>
      <c r="DS4" s="116"/>
      <c r="DT4" s="116"/>
      <c r="DU4" s="116"/>
      <c r="DV4" s="116"/>
      <c r="DW4" s="116"/>
      <c r="DX4" s="116"/>
      <c r="DY4" s="116"/>
      <c r="DZ4" s="116"/>
      <c r="EA4" s="116"/>
      <c r="EB4" s="116"/>
      <c r="EC4" s="116"/>
      <c r="ED4" s="116"/>
      <c r="EE4" s="116"/>
      <c r="EF4" s="116"/>
      <c r="EG4" s="116"/>
      <c r="EH4" s="116"/>
      <c r="EI4" s="116"/>
      <c r="EJ4" s="116"/>
      <c r="EK4" s="116"/>
      <c r="EL4" s="116"/>
      <c r="EM4" s="116"/>
      <c r="EN4" s="116"/>
      <c r="EO4" s="116"/>
      <c r="EP4" s="116"/>
      <c r="EQ4" s="116"/>
      <c r="ER4" s="116"/>
      <c r="ES4" s="116"/>
      <c r="ET4" s="116"/>
      <c r="EU4" s="116"/>
      <c r="EV4" s="116"/>
      <c r="EW4" s="116"/>
      <c r="EX4" s="116"/>
      <c r="EY4" s="116"/>
      <c r="EZ4" s="116"/>
      <c r="FA4" s="116"/>
      <c r="FB4" s="116"/>
      <c r="FC4" s="116"/>
      <c r="FD4" s="116"/>
      <c r="FE4" s="116"/>
      <c r="FF4" s="116"/>
      <c r="FG4" s="116"/>
      <c r="FH4" s="116"/>
      <c r="FI4" s="116"/>
      <c r="FJ4" s="116"/>
      <c r="FK4" s="116"/>
      <c r="FL4" s="116"/>
      <c r="FM4" s="116"/>
      <c r="FN4" s="116"/>
      <c r="FO4" s="116"/>
      <c r="FP4" s="116"/>
    </row>
    <row r="5" spans="1:177" s="71" customFormat="1" ht="13.2" customHeight="1" collapsed="1">
      <c r="A5" s="643" t="s">
        <v>90</v>
      </c>
      <c r="B5" s="645" t="s">
        <v>10</v>
      </c>
      <c r="C5" s="646"/>
      <c r="D5" s="647"/>
      <c r="E5" s="633" t="s">
        <v>83</v>
      </c>
      <c r="F5" s="648" t="s">
        <v>77</v>
      </c>
      <c r="G5" s="649"/>
      <c r="H5" s="649"/>
      <c r="I5" s="649"/>
      <c r="J5" s="649"/>
      <c r="K5" s="649"/>
      <c r="L5" s="624" t="s">
        <v>215</v>
      </c>
      <c r="M5" s="633" t="s">
        <v>657</v>
      </c>
      <c r="N5" s="633" t="s">
        <v>658</v>
      </c>
      <c r="O5" s="633" t="s">
        <v>213</v>
      </c>
      <c r="P5" s="650" t="s">
        <v>659</v>
      </c>
      <c r="Q5" s="652" t="s">
        <v>660</v>
      </c>
      <c r="R5" s="638" t="s">
        <v>214</v>
      </c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</row>
    <row r="6" spans="1:177" s="71" customFormat="1" ht="13.2" customHeight="1">
      <c r="A6" s="644"/>
      <c r="B6" s="640" t="s">
        <v>13</v>
      </c>
      <c r="C6" s="641"/>
      <c r="D6" s="642"/>
      <c r="E6" s="634"/>
      <c r="F6" s="330" t="s">
        <v>216</v>
      </c>
      <c r="G6" s="330" t="s">
        <v>424</v>
      </c>
      <c r="H6" s="330" t="s">
        <v>217</v>
      </c>
      <c r="I6" s="248" t="s">
        <v>218</v>
      </c>
      <c r="J6" s="248" t="s">
        <v>425</v>
      </c>
      <c r="K6" s="248" t="s">
        <v>157</v>
      </c>
      <c r="L6" s="625"/>
      <c r="M6" s="634"/>
      <c r="N6" s="634"/>
      <c r="O6" s="634"/>
      <c r="P6" s="651"/>
      <c r="Q6" s="653"/>
      <c r="R6" s="6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</row>
    <row r="7" spans="1:177" s="276" customFormat="1" ht="30" customHeight="1" thickBot="1">
      <c r="A7" s="635" t="s">
        <v>212</v>
      </c>
      <c r="B7" s="636"/>
      <c r="C7" s="636"/>
      <c r="D7" s="636"/>
      <c r="E7" s="636"/>
      <c r="F7" s="636"/>
      <c r="G7" s="636"/>
      <c r="H7" s="636"/>
      <c r="I7" s="636"/>
      <c r="J7" s="636"/>
      <c r="K7" s="636"/>
      <c r="L7" s="636"/>
      <c r="M7" s="636"/>
      <c r="N7" s="636"/>
      <c r="O7" s="636"/>
      <c r="P7" s="636"/>
      <c r="Q7" s="636"/>
      <c r="R7" s="637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5"/>
      <c r="BF7" s="285"/>
      <c r="BG7" s="285"/>
      <c r="BH7" s="285"/>
      <c r="BI7" s="285"/>
      <c r="BJ7" s="285"/>
      <c r="BK7" s="285"/>
      <c r="BL7" s="285"/>
      <c r="BM7" s="285"/>
      <c r="BN7" s="285"/>
      <c r="BO7" s="285"/>
      <c r="BP7" s="285"/>
      <c r="BQ7" s="285"/>
      <c r="BR7" s="285"/>
      <c r="BS7" s="285"/>
      <c r="BT7" s="285"/>
      <c r="BU7" s="285"/>
      <c r="BV7" s="285"/>
      <c r="BW7" s="285"/>
      <c r="BX7" s="285"/>
      <c r="BY7" s="285"/>
      <c r="BZ7" s="285"/>
      <c r="CA7" s="285"/>
      <c r="CB7" s="285"/>
      <c r="CC7" s="285"/>
      <c r="CD7" s="285"/>
      <c r="CE7" s="285"/>
      <c r="CF7" s="285"/>
      <c r="CG7" s="285"/>
      <c r="CH7" s="285"/>
      <c r="CI7" s="285"/>
      <c r="CJ7" s="285"/>
      <c r="CK7" s="285"/>
      <c r="CL7" s="285"/>
      <c r="CM7" s="285"/>
      <c r="CN7" s="285"/>
      <c r="CO7" s="285"/>
      <c r="CP7" s="285"/>
      <c r="CQ7" s="285"/>
      <c r="CR7" s="285"/>
      <c r="CS7" s="285"/>
      <c r="CT7" s="285"/>
      <c r="CU7" s="285"/>
      <c r="CV7" s="285"/>
      <c r="CW7" s="285"/>
      <c r="CX7" s="285"/>
      <c r="CY7" s="285"/>
      <c r="CZ7" s="285"/>
      <c r="DA7" s="285"/>
      <c r="DB7" s="285"/>
      <c r="DC7" s="285"/>
      <c r="DD7" s="285"/>
      <c r="DE7" s="285"/>
      <c r="DF7" s="285"/>
      <c r="DG7" s="285"/>
      <c r="DH7" s="285"/>
      <c r="DI7" s="285"/>
      <c r="DJ7" s="285"/>
      <c r="DK7" s="285"/>
      <c r="DL7" s="285"/>
      <c r="DM7" s="285"/>
      <c r="DN7" s="285"/>
      <c r="DO7" s="285"/>
      <c r="DP7" s="285"/>
      <c r="DQ7" s="285"/>
      <c r="DR7" s="285"/>
      <c r="DS7" s="285"/>
      <c r="DT7" s="285"/>
      <c r="DU7" s="285"/>
      <c r="DV7" s="285"/>
      <c r="DW7" s="285"/>
      <c r="DX7" s="285"/>
      <c r="DY7" s="285"/>
      <c r="DZ7" s="285"/>
      <c r="EA7" s="285"/>
      <c r="EB7" s="285"/>
      <c r="EC7" s="285"/>
      <c r="ED7" s="285"/>
      <c r="EE7" s="285"/>
      <c r="EF7" s="285"/>
    </row>
    <row r="8" spans="1:177" s="276" customFormat="1" ht="7.95" customHeight="1">
      <c r="A8" s="500"/>
      <c r="B8" s="323"/>
      <c r="C8" s="323"/>
      <c r="D8" s="323"/>
      <c r="E8" s="323"/>
      <c r="F8" s="331"/>
      <c r="G8" s="331"/>
      <c r="H8" s="323"/>
      <c r="I8" s="323"/>
      <c r="J8" s="323"/>
      <c r="K8" s="323"/>
      <c r="L8" s="323"/>
      <c r="M8" s="323"/>
      <c r="N8" s="323"/>
      <c r="O8" s="331"/>
      <c r="P8" s="331"/>
      <c r="Q8" s="331"/>
      <c r="R8" s="480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5"/>
      <c r="BF8" s="285"/>
      <c r="BG8" s="285"/>
      <c r="BH8" s="285"/>
      <c r="BI8" s="285"/>
      <c r="BJ8" s="285"/>
      <c r="BK8" s="285"/>
      <c r="BL8" s="285"/>
      <c r="BM8" s="285"/>
      <c r="BN8" s="285"/>
      <c r="BO8" s="285"/>
      <c r="BP8" s="285"/>
      <c r="BQ8" s="285"/>
      <c r="BR8" s="285"/>
      <c r="BS8" s="285"/>
      <c r="BT8" s="285"/>
      <c r="BU8" s="285"/>
      <c r="BV8" s="285"/>
      <c r="BW8" s="285"/>
      <c r="BX8" s="285"/>
      <c r="BY8" s="285"/>
      <c r="BZ8" s="285"/>
      <c r="CA8" s="285"/>
      <c r="CB8" s="285"/>
      <c r="CC8" s="285"/>
      <c r="CD8" s="285"/>
      <c r="CE8" s="285"/>
      <c r="CF8" s="285"/>
      <c r="CG8" s="285"/>
      <c r="CH8" s="285"/>
      <c r="CI8" s="285"/>
      <c r="CJ8" s="285"/>
      <c r="CK8" s="285"/>
      <c r="CL8" s="285"/>
      <c r="CM8" s="285"/>
      <c r="CN8" s="285"/>
      <c r="CO8" s="285"/>
      <c r="CP8" s="285"/>
      <c r="CQ8" s="285"/>
      <c r="CR8" s="285"/>
      <c r="CS8" s="285"/>
      <c r="CT8" s="285"/>
      <c r="CU8" s="285"/>
      <c r="CV8" s="285"/>
      <c r="CW8" s="285"/>
      <c r="CX8" s="285"/>
      <c r="CY8" s="285"/>
      <c r="CZ8" s="285"/>
      <c r="DA8" s="285"/>
      <c r="DB8" s="285"/>
      <c r="DC8" s="285"/>
      <c r="DD8" s="285"/>
      <c r="DE8" s="285"/>
      <c r="DF8" s="285"/>
      <c r="DG8" s="285"/>
      <c r="DH8" s="285"/>
      <c r="DI8" s="285"/>
      <c r="DJ8" s="285"/>
      <c r="DK8" s="285"/>
      <c r="DL8" s="285"/>
      <c r="DM8" s="285"/>
      <c r="DN8" s="285"/>
      <c r="DO8" s="285"/>
      <c r="DP8" s="285"/>
      <c r="DQ8" s="285"/>
      <c r="DR8" s="285"/>
      <c r="DS8" s="285"/>
      <c r="DT8" s="285"/>
      <c r="DU8" s="285"/>
      <c r="DV8" s="285"/>
      <c r="DW8" s="285"/>
      <c r="DX8" s="285"/>
      <c r="DY8" s="285"/>
      <c r="DZ8" s="285"/>
      <c r="EA8" s="285"/>
      <c r="EB8" s="285"/>
      <c r="EC8" s="285"/>
      <c r="ED8" s="285"/>
      <c r="EE8" s="285"/>
      <c r="EF8" s="285"/>
    </row>
    <row r="9" spans="1:177" s="97" customFormat="1" ht="18" customHeight="1">
      <c r="A9" s="337" t="s">
        <v>102</v>
      </c>
      <c r="B9" s="227" t="s">
        <v>133</v>
      </c>
      <c r="C9" s="228"/>
      <c r="D9" s="229"/>
      <c r="E9" s="234"/>
      <c r="F9" s="230"/>
      <c r="G9" s="231"/>
      <c r="H9" s="231"/>
      <c r="I9" s="231"/>
      <c r="J9" s="231"/>
      <c r="K9" s="231"/>
      <c r="L9" s="231"/>
      <c r="M9" s="231"/>
      <c r="N9" s="231"/>
      <c r="O9" s="231"/>
      <c r="P9" s="459"/>
      <c r="Q9" s="459"/>
      <c r="R9" s="231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6"/>
      <c r="BK9" s="116"/>
      <c r="BL9" s="116"/>
      <c r="BM9" s="116"/>
      <c r="BN9" s="116"/>
      <c r="BO9" s="116"/>
      <c r="BP9" s="116"/>
      <c r="BQ9" s="116"/>
      <c r="BR9" s="116"/>
      <c r="BS9" s="116"/>
      <c r="BT9" s="116"/>
      <c r="BU9" s="116"/>
      <c r="BV9" s="116"/>
      <c r="BW9" s="116"/>
      <c r="BX9" s="116"/>
      <c r="BY9" s="116"/>
      <c r="BZ9" s="116"/>
      <c r="CA9" s="116"/>
      <c r="CB9" s="116"/>
      <c r="CC9" s="116"/>
      <c r="CD9" s="116"/>
      <c r="CE9" s="116"/>
      <c r="CF9" s="116"/>
      <c r="CG9" s="116"/>
      <c r="CH9" s="116"/>
      <c r="CI9" s="116"/>
      <c r="CJ9" s="116"/>
      <c r="CK9" s="116"/>
      <c r="CL9" s="116"/>
      <c r="CM9" s="116"/>
      <c r="CN9" s="116"/>
      <c r="CO9" s="116"/>
      <c r="CP9" s="116"/>
      <c r="CQ9" s="116"/>
      <c r="CR9" s="116"/>
      <c r="CS9" s="116"/>
      <c r="CT9" s="116"/>
      <c r="CU9" s="116"/>
      <c r="CV9" s="116"/>
      <c r="CW9" s="116"/>
      <c r="CX9" s="116"/>
      <c r="CY9" s="116"/>
      <c r="CZ9" s="116"/>
      <c r="DA9" s="116"/>
      <c r="DB9" s="116"/>
      <c r="DC9" s="116"/>
      <c r="DD9" s="116"/>
      <c r="DE9" s="116"/>
      <c r="DF9" s="116"/>
      <c r="DG9" s="116"/>
      <c r="DH9" s="116"/>
      <c r="DI9" s="116"/>
      <c r="DJ9" s="116"/>
      <c r="DK9" s="116"/>
      <c r="DL9" s="116"/>
      <c r="DM9" s="116"/>
      <c r="DN9" s="116"/>
      <c r="DO9" s="116"/>
      <c r="DP9" s="116"/>
      <c r="DQ9" s="116"/>
      <c r="DR9" s="116"/>
      <c r="DS9" s="116"/>
      <c r="DT9" s="116"/>
      <c r="DU9" s="116"/>
      <c r="DV9" s="116"/>
      <c r="DW9" s="116"/>
      <c r="DX9" s="116"/>
      <c r="DY9" s="116"/>
      <c r="DZ9" s="116"/>
      <c r="EA9" s="116"/>
      <c r="EB9" s="116"/>
      <c r="EC9" s="116"/>
      <c r="ED9" s="116"/>
      <c r="EE9" s="116"/>
      <c r="EF9" s="116"/>
      <c r="EG9" s="116"/>
      <c r="EH9" s="116"/>
      <c r="EI9" s="116"/>
      <c r="EJ9" s="116"/>
      <c r="EK9" s="116"/>
      <c r="EL9" s="116"/>
      <c r="EM9" s="116"/>
      <c r="EN9" s="116"/>
      <c r="EO9" s="116"/>
      <c r="EP9" s="116"/>
      <c r="EQ9" s="116"/>
      <c r="ER9" s="116"/>
      <c r="ES9" s="116"/>
      <c r="ET9" s="116"/>
      <c r="EU9" s="116"/>
      <c r="EV9" s="116"/>
      <c r="EW9" s="116"/>
      <c r="EX9" s="116"/>
      <c r="EY9" s="116"/>
      <c r="EZ9" s="116"/>
      <c r="FA9" s="116"/>
      <c r="FB9" s="116"/>
      <c r="FC9" s="116"/>
      <c r="FD9" s="116"/>
      <c r="FE9" s="116"/>
      <c r="FF9" s="116"/>
      <c r="FG9" s="116"/>
      <c r="FH9" s="116"/>
      <c r="FI9" s="116"/>
      <c r="FJ9" s="116"/>
      <c r="FK9" s="116"/>
      <c r="FL9" s="116"/>
      <c r="FM9" s="116"/>
      <c r="FN9" s="116"/>
      <c r="FO9" s="116"/>
      <c r="FP9" s="116"/>
    </row>
    <row r="10" spans="1:177" s="94" customFormat="1" ht="11.4">
      <c r="A10" s="575"/>
      <c r="B10" s="359"/>
      <c r="C10" s="100"/>
      <c r="D10" s="113"/>
      <c r="E10" s="235"/>
      <c r="F10" s="236"/>
      <c r="G10" s="167"/>
      <c r="H10" s="167"/>
      <c r="I10" s="167"/>
      <c r="J10" s="167"/>
      <c r="K10" s="236"/>
      <c r="L10" s="167"/>
      <c r="M10" s="114"/>
      <c r="N10" s="114"/>
      <c r="O10" s="114"/>
      <c r="P10" s="204"/>
      <c r="Q10" s="236"/>
      <c r="R10" s="114"/>
    </row>
    <row r="11" spans="1:177" s="94" customFormat="1" ht="11.4">
      <c r="A11" s="575" t="s">
        <v>8</v>
      </c>
      <c r="B11" s="359" t="s">
        <v>108</v>
      </c>
      <c r="C11" s="100"/>
      <c r="D11" s="113"/>
      <c r="E11" s="237"/>
      <c r="F11" s="167"/>
      <c r="G11" s="167"/>
      <c r="H11" s="167"/>
      <c r="I11" s="167"/>
      <c r="J11" s="167"/>
      <c r="K11" s="167"/>
      <c r="L11" s="167"/>
      <c r="M11" s="167"/>
      <c r="N11" s="167"/>
      <c r="O11" s="167"/>
      <c r="P11" s="204"/>
      <c r="Q11" s="167"/>
      <c r="R11" s="114"/>
    </row>
    <row r="12" spans="1:177" s="97" customFormat="1" ht="13.2">
      <c r="A12" s="105"/>
      <c r="B12" s="268"/>
      <c r="C12" s="100"/>
      <c r="D12" s="101"/>
      <c r="E12" s="240"/>
      <c r="F12" s="262"/>
      <c r="G12" s="262"/>
      <c r="H12" s="264"/>
      <c r="I12" s="264"/>
      <c r="J12" s="264"/>
      <c r="K12" s="262"/>
      <c r="L12" s="102"/>
      <c r="M12" s="102"/>
      <c r="N12" s="102"/>
      <c r="O12" s="167"/>
      <c r="P12" s="204"/>
      <c r="Q12" s="167"/>
      <c r="R12" s="114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06"/>
      <c r="BE12" s="106"/>
      <c r="BF12" s="106"/>
      <c r="BG12" s="106"/>
      <c r="BH12" s="106"/>
      <c r="BI12" s="106"/>
      <c r="BJ12" s="106"/>
      <c r="BK12" s="106"/>
      <c r="BL12" s="106"/>
      <c r="BM12" s="106"/>
      <c r="BN12" s="106"/>
      <c r="BO12" s="106"/>
      <c r="BP12" s="106"/>
      <c r="BQ12" s="106"/>
      <c r="BR12" s="106"/>
      <c r="BS12" s="106"/>
      <c r="BT12" s="106"/>
      <c r="BU12" s="106"/>
      <c r="BV12" s="106"/>
      <c r="BW12" s="106"/>
      <c r="BX12" s="106"/>
      <c r="BY12" s="106"/>
      <c r="BZ12" s="106"/>
      <c r="CA12" s="106"/>
      <c r="CB12" s="106"/>
      <c r="CC12" s="106"/>
      <c r="CD12" s="106"/>
      <c r="CE12" s="106"/>
      <c r="CF12" s="106"/>
      <c r="CG12" s="106"/>
      <c r="CH12" s="106"/>
      <c r="CI12" s="106"/>
      <c r="CJ12" s="106"/>
      <c r="CK12" s="106"/>
      <c r="CL12" s="106"/>
      <c r="CM12" s="106"/>
      <c r="CN12" s="106"/>
      <c r="CO12" s="106"/>
      <c r="CP12" s="106"/>
      <c r="CQ12" s="106"/>
      <c r="CR12" s="106"/>
      <c r="CS12" s="106"/>
      <c r="CT12" s="106"/>
      <c r="CU12" s="106"/>
      <c r="CV12" s="106"/>
      <c r="CW12" s="106"/>
      <c r="CX12" s="106"/>
      <c r="CY12" s="106"/>
      <c r="CZ12" s="106"/>
      <c r="DA12" s="106"/>
      <c r="DB12" s="106"/>
      <c r="DC12" s="106"/>
      <c r="DD12" s="106"/>
      <c r="DE12" s="106"/>
      <c r="DF12" s="106"/>
      <c r="DG12" s="106"/>
      <c r="DH12" s="106"/>
      <c r="DI12" s="106"/>
      <c r="DJ12" s="106"/>
      <c r="DK12" s="106"/>
      <c r="DL12" s="106"/>
    </row>
    <row r="13" spans="1:177" s="94" customFormat="1" ht="12.9" customHeight="1">
      <c r="A13" s="171">
        <v>1</v>
      </c>
      <c r="B13" s="346" t="s">
        <v>598</v>
      </c>
      <c r="C13" s="100"/>
      <c r="D13" s="100"/>
      <c r="E13" s="436" t="s">
        <v>591</v>
      </c>
      <c r="F13" s="332">
        <v>1</v>
      </c>
      <c r="G13" s="332">
        <v>0</v>
      </c>
      <c r="H13" s="332">
        <v>0</v>
      </c>
      <c r="I13" s="293">
        <v>0</v>
      </c>
      <c r="J13" s="293">
        <v>0</v>
      </c>
      <c r="K13" s="371">
        <f>SUM(F13:J13)</f>
        <v>1</v>
      </c>
      <c r="L13" s="292" t="s">
        <v>17</v>
      </c>
      <c r="M13" s="322"/>
      <c r="N13" s="322"/>
      <c r="O13" s="169"/>
      <c r="P13" s="322">
        <f>+M13*K13</f>
        <v>0</v>
      </c>
      <c r="Q13" s="322">
        <f>+N13*K13</f>
        <v>0</v>
      </c>
      <c r="R13" s="361">
        <f t="shared" ref="R13" si="0">+K13*O13</f>
        <v>0</v>
      </c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1"/>
      <c r="BX13" s="101"/>
      <c r="BY13" s="101"/>
      <c r="BZ13" s="101"/>
      <c r="CA13" s="101"/>
      <c r="CB13" s="101"/>
      <c r="CC13" s="101"/>
      <c r="CD13" s="101"/>
      <c r="CE13" s="101"/>
      <c r="CF13" s="101"/>
      <c r="CG13" s="101"/>
      <c r="CH13" s="101"/>
      <c r="CI13" s="101"/>
      <c r="CJ13" s="101"/>
      <c r="CK13" s="101"/>
      <c r="CL13" s="101"/>
      <c r="CM13" s="101"/>
      <c r="CN13" s="101"/>
      <c r="CO13" s="101"/>
      <c r="CP13" s="101"/>
      <c r="CQ13" s="101"/>
      <c r="CR13" s="101"/>
      <c r="CS13" s="101"/>
      <c r="CT13" s="101"/>
      <c r="CU13" s="101"/>
      <c r="CV13" s="101"/>
      <c r="CW13" s="101"/>
      <c r="CX13" s="101"/>
      <c r="CY13" s="101"/>
      <c r="CZ13" s="101"/>
      <c r="DA13" s="101"/>
      <c r="DB13" s="101"/>
      <c r="DC13" s="101"/>
      <c r="DD13" s="101"/>
      <c r="DE13" s="101"/>
      <c r="DF13" s="101"/>
      <c r="DG13" s="101"/>
      <c r="DH13" s="101"/>
      <c r="DI13" s="101"/>
      <c r="DJ13" s="101"/>
      <c r="DK13" s="101"/>
      <c r="DL13" s="101"/>
      <c r="DM13" s="101"/>
      <c r="DN13" s="101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1"/>
      <c r="EO13" s="101"/>
      <c r="EP13" s="101"/>
      <c r="EQ13" s="101"/>
      <c r="ER13" s="101"/>
      <c r="ES13" s="101"/>
      <c r="ET13" s="101"/>
      <c r="EU13" s="101"/>
      <c r="EV13" s="101"/>
      <c r="EW13" s="101"/>
      <c r="EX13" s="101"/>
      <c r="EY13" s="101"/>
      <c r="EZ13" s="101"/>
      <c r="FA13" s="101"/>
      <c r="FB13" s="101"/>
      <c r="FC13" s="101"/>
      <c r="FD13" s="101"/>
      <c r="FE13" s="101"/>
      <c r="FF13" s="101"/>
      <c r="FG13" s="101"/>
      <c r="FH13" s="101"/>
      <c r="FI13" s="101"/>
      <c r="FJ13" s="101"/>
      <c r="FK13" s="101"/>
      <c r="FL13" s="101"/>
      <c r="FM13" s="101"/>
      <c r="FN13" s="101"/>
      <c r="FO13" s="101"/>
      <c r="FP13" s="101"/>
      <c r="FQ13" s="101"/>
      <c r="FR13" s="101"/>
      <c r="FS13" s="101"/>
      <c r="FT13" s="101"/>
      <c r="FU13" s="101"/>
    </row>
    <row r="14" spans="1:177" s="94" customFormat="1" ht="12.9" customHeight="1">
      <c r="A14" s="171"/>
      <c r="B14" s="346" t="s">
        <v>1</v>
      </c>
      <c r="C14" s="100" t="s">
        <v>592</v>
      </c>
      <c r="D14" s="100"/>
      <c r="E14" s="240"/>
      <c r="F14" s="263"/>
      <c r="G14" s="263"/>
      <c r="H14" s="263"/>
      <c r="I14" s="263"/>
      <c r="J14" s="263"/>
      <c r="K14" s="263"/>
      <c r="L14" s="292"/>
      <c r="M14" s="322"/>
      <c r="N14" s="322"/>
      <c r="O14" s="169"/>
      <c r="P14" s="322"/>
      <c r="Q14" s="322"/>
      <c r="R14" s="36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101"/>
      <c r="BK14" s="101"/>
      <c r="BL14" s="101"/>
      <c r="BM14" s="101"/>
      <c r="BN14" s="101"/>
      <c r="BO14" s="101"/>
      <c r="BP14" s="101"/>
      <c r="BQ14" s="101"/>
      <c r="BR14" s="101"/>
      <c r="BS14" s="101"/>
      <c r="BT14" s="101"/>
      <c r="BU14" s="101"/>
      <c r="BV14" s="101"/>
      <c r="BW14" s="101"/>
      <c r="BX14" s="101"/>
      <c r="BY14" s="101"/>
      <c r="BZ14" s="101"/>
      <c r="CA14" s="101"/>
      <c r="CB14" s="101"/>
      <c r="CC14" s="101"/>
      <c r="CD14" s="101"/>
      <c r="CE14" s="101"/>
      <c r="CF14" s="101"/>
      <c r="CG14" s="101"/>
      <c r="CH14" s="101"/>
      <c r="CI14" s="101"/>
      <c r="CJ14" s="101"/>
      <c r="CK14" s="101"/>
      <c r="CL14" s="101"/>
      <c r="CM14" s="101"/>
      <c r="CN14" s="101"/>
      <c r="CO14" s="101"/>
      <c r="CP14" s="101"/>
      <c r="CQ14" s="101"/>
      <c r="CR14" s="101"/>
      <c r="CS14" s="101"/>
      <c r="CT14" s="101"/>
      <c r="CU14" s="101"/>
      <c r="CV14" s="101"/>
      <c r="CW14" s="101"/>
      <c r="CX14" s="101"/>
      <c r="CY14" s="101"/>
      <c r="CZ14" s="101"/>
      <c r="DA14" s="101"/>
      <c r="DB14" s="101"/>
      <c r="DC14" s="101"/>
      <c r="DD14" s="101"/>
      <c r="DE14" s="101"/>
      <c r="DF14" s="101"/>
      <c r="DG14" s="101"/>
      <c r="DH14" s="101"/>
      <c r="DI14" s="101"/>
      <c r="DJ14" s="101"/>
      <c r="DK14" s="101"/>
      <c r="DL14" s="101"/>
      <c r="DM14" s="101"/>
      <c r="DN14" s="101"/>
      <c r="DO14" s="101"/>
      <c r="DP14" s="101"/>
      <c r="DQ14" s="101"/>
      <c r="DR14" s="101"/>
      <c r="DS14" s="101"/>
      <c r="DT14" s="101"/>
      <c r="DU14" s="101"/>
      <c r="DV14" s="101"/>
      <c r="DW14" s="101"/>
      <c r="DX14" s="101"/>
      <c r="DY14" s="101"/>
      <c r="DZ14" s="101"/>
      <c r="EA14" s="101"/>
      <c r="EB14" s="101"/>
      <c r="EC14" s="101"/>
      <c r="ED14" s="101"/>
      <c r="EE14" s="101"/>
      <c r="EF14" s="101"/>
      <c r="EG14" s="101"/>
      <c r="EH14" s="101"/>
      <c r="EI14" s="101"/>
      <c r="EJ14" s="101"/>
      <c r="EK14" s="101"/>
      <c r="EL14" s="101"/>
      <c r="EM14" s="101"/>
      <c r="EN14" s="101"/>
      <c r="EO14" s="101"/>
      <c r="EP14" s="101"/>
      <c r="EQ14" s="101"/>
      <c r="ER14" s="101"/>
      <c r="ES14" s="101"/>
      <c r="ET14" s="101"/>
      <c r="EU14" s="101"/>
      <c r="EV14" s="101"/>
      <c r="EW14" s="101"/>
      <c r="EX14" s="101"/>
      <c r="EY14" s="101"/>
      <c r="EZ14" s="101"/>
      <c r="FA14" s="101"/>
      <c r="FB14" s="101"/>
      <c r="FC14" s="101"/>
      <c r="FD14" s="101"/>
      <c r="FE14" s="101"/>
      <c r="FF14" s="101"/>
      <c r="FG14" s="101"/>
      <c r="FH14" s="101"/>
      <c r="FI14" s="101"/>
      <c r="FJ14" s="101"/>
      <c r="FK14" s="101"/>
      <c r="FL14" s="101"/>
      <c r="FM14" s="101"/>
      <c r="FN14" s="101"/>
      <c r="FO14" s="101"/>
      <c r="FP14" s="101"/>
      <c r="FQ14" s="101"/>
      <c r="FR14" s="101"/>
      <c r="FS14" s="101"/>
      <c r="FT14" s="101"/>
      <c r="FU14" s="101"/>
    </row>
    <row r="15" spans="1:177" s="94" customFormat="1" ht="12.9" customHeight="1">
      <c r="A15" s="171"/>
      <c r="B15" s="346" t="s">
        <v>1</v>
      </c>
      <c r="C15" s="100" t="s">
        <v>398</v>
      </c>
      <c r="D15" s="100"/>
      <c r="E15" s="240"/>
      <c r="F15" s="263"/>
      <c r="G15" s="263"/>
      <c r="H15" s="263"/>
      <c r="I15" s="263"/>
      <c r="J15" s="263"/>
      <c r="K15" s="263"/>
      <c r="L15" s="292"/>
      <c r="M15" s="322"/>
      <c r="N15" s="322"/>
      <c r="O15" s="169"/>
      <c r="P15" s="322"/>
      <c r="Q15" s="322"/>
      <c r="R15" s="36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1"/>
      <c r="AO15" s="101"/>
      <c r="AP15" s="101"/>
      <c r="AQ15" s="101"/>
      <c r="AR15" s="101"/>
      <c r="AS15" s="101"/>
      <c r="AT15" s="101"/>
      <c r="AU15" s="101"/>
      <c r="AV15" s="101"/>
      <c r="AW15" s="101"/>
      <c r="AX15" s="101"/>
      <c r="AY15" s="101"/>
      <c r="AZ15" s="101"/>
      <c r="BA15" s="101"/>
      <c r="BB15" s="101"/>
      <c r="BC15" s="101"/>
      <c r="BD15" s="101"/>
      <c r="BE15" s="101"/>
      <c r="BF15" s="101"/>
      <c r="BG15" s="101"/>
      <c r="BH15" s="101"/>
      <c r="BI15" s="101"/>
      <c r="BJ15" s="101"/>
      <c r="BK15" s="101"/>
      <c r="BL15" s="101"/>
      <c r="BM15" s="101"/>
      <c r="BN15" s="101"/>
      <c r="BO15" s="101"/>
      <c r="BP15" s="101"/>
      <c r="BQ15" s="101"/>
      <c r="BR15" s="101"/>
      <c r="BS15" s="101"/>
      <c r="BT15" s="101"/>
      <c r="BU15" s="101"/>
      <c r="BV15" s="101"/>
      <c r="BW15" s="101"/>
      <c r="BX15" s="101"/>
      <c r="BY15" s="101"/>
      <c r="BZ15" s="101"/>
      <c r="CA15" s="101"/>
      <c r="CB15" s="101"/>
      <c r="CC15" s="101"/>
      <c r="CD15" s="101"/>
      <c r="CE15" s="101"/>
      <c r="CF15" s="101"/>
      <c r="CG15" s="101"/>
      <c r="CH15" s="101"/>
      <c r="CI15" s="101"/>
      <c r="CJ15" s="101"/>
      <c r="CK15" s="101"/>
      <c r="CL15" s="101"/>
      <c r="CM15" s="101"/>
      <c r="CN15" s="101"/>
      <c r="CO15" s="101"/>
      <c r="CP15" s="101"/>
      <c r="CQ15" s="101"/>
      <c r="CR15" s="101"/>
      <c r="CS15" s="101"/>
      <c r="CT15" s="101"/>
      <c r="CU15" s="101"/>
      <c r="CV15" s="101"/>
      <c r="CW15" s="101"/>
      <c r="CX15" s="101"/>
      <c r="CY15" s="101"/>
      <c r="CZ15" s="101"/>
      <c r="DA15" s="101"/>
      <c r="DB15" s="101"/>
      <c r="DC15" s="101"/>
      <c r="DD15" s="101"/>
      <c r="DE15" s="101"/>
      <c r="DF15" s="101"/>
      <c r="DG15" s="101"/>
      <c r="DH15" s="101"/>
      <c r="DI15" s="101"/>
      <c r="DJ15" s="101"/>
      <c r="DK15" s="101"/>
      <c r="DL15" s="101"/>
      <c r="DM15" s="101"/>
      <c r="DN15" s="101"/>
      <c r="DO15" s="101"/>
      <c r="DP15" s="101"/>
      <c r="DQ15" s="101"/>
      <c r="DR15" s="101"/>
      <c r="DS15" s="101"/>
      <c r="DT15" s="101"/>
      <c r="DU15" s="101"/>
      <c r="DV15" s="101"/>
      <c r="DW15" s="101"/>
      <c r="DX15" s="101"/>
      <c r="DY15" s="101"/>
      <c r="DZ15" s="101"/>
      <c r="EA15" s="101"/>
      <c r="EB15" s="101"/>
      <c r="EC15" s="101"/>
      <c r="ED15" s="101"/>
      <c r="EE15" s="101"/>
      <c r="EF15" s="101"/>
      <c r="EG15" s="101"/>
      <c r="EH15" s="101"/>
      <c r="EI15" s="101"/>
      <c r="EJ15" s="101"/>
      <c r="EK15" s="101"/>
      <c r="EL15" s="101"/>
      <c r="EM15" s="101"/>
      <c r="EN15" s="101"/>
      <c r="EO15" s="101"/>
      <c r="EP15" s="101"/>
      <c r="EQ15" s="101"/>
      <c r="ER15" s="101"/>
      <c r="ES15" s="101"/>
      <c r="ET15" s="101"/>
      <c r="EU15" s="101"/>
      <c r="EV15" s="101"/>
      <c r="EW15" s="101"/>
      <c r="EX15" s="101"/>
      <c r="EY15" s="101"/>
      <c r="EZ15" s="101"/>
      <c r="FA15" s="101"/>
      <c r="FB15" s="101"/>
      <c r="FC15" s="101"/>
      <c r="FD15" s="101"/>
      <c r="FE15" s="101"/>
      <c r="FF15" s="101"/>
      <c r="FG15" s="101"/>
      <c r="FH15" s="101"/>
      <c r="FI15" s="101"/>
      <c r="FJ15" s="101"/>
      <c r="FK15" s="101"/>
      <c r="FL15" s="101"/>
      <c r="FM15" s="101"/>
      <c r="FN15" s="101"/>
      <c r="FO15" s="101"/>
      <c r="FP15" s="101"/>
      <c r="FQ15" s="101"/>
      <c r="FR15" s="101"/>
      <c r="FS15" s="101"/>
      <c r="FT15" s="101"/>
      <c r="FU15" s="101"/>
    </row>
    <row r="16" spans="1:177" s="94" customFormat="1" ht="12.9" customHeight="1">
      <c r="A16" s="171"/>
      <c r="B16" s="346" t="s">
        <v>1</v>
      </c>
      <c r="C16" s="561" t="s">
        <v>333</v>
      </c>
      <c r="D16" s="100"/>
      <c r="E16" s="240"/>
      <c r="F16" s="263"/>
      <c r="G16" s="263"/>
      <c r="H16" s="263"/>
      <c r="I16" s="263"/>
      <c r="J16" s="263"/>
      <c r="K16" s="263"/>
      <c r="L16" s="292"/>
      <c r="M16" s="322"/>
      <c r="N16" s="322"/>
      <c r="O16" s="169"/>
      <c r="P16" s="322"/>
      <c r="Q16" s="322"/>
      <c r="R16" s="36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101"/>
      <c r="BE16" s="101"/>
      <c r="BF16" s="101"/>
      <c r="BG16" s="101"/>
      <c r="BH16" s="101"/>
      <c r="BI16" s="101"/>
      <c r="BJ16" s="101"/>
      <c r="BK16" s="101"/>
      <c r="BL16" s="101"/>
      <c r="BM16" s="101"/>
      <c r="BN16" s="101"/>
      <c r="BO16" s="101"/>
      <c r="BP16" s="101"/>
      <c r="BQ16" s="101"/>
      <c r="BR16" s="101"/>
      <c r="BS16" s="101"/>
      <c r="BT16" s="101"/>
      <c r="BU16" s="101"/>
      <c r="BV16" s="101"/>
      <c r="BW16" s="101"/>
      <c r="BX16" s="101"/>
      <c r="BY16" s="101"/>
      <c r="BZ16" s="101"/>
      <c r="CA16" s="101"/>
      <c r="CB16" s="101"/>
      <c r="CC16" s="101"/>
      <c r="CD16" s="101"/>
      <c r="CE16" s="101"/>
      <c r="CF16" s="101"/>
      <c r="CG16" s="101"/>
      <c r="CH16" s="101"/>
      <c r="CI16" s="101"/>
      <c r="CJ16" s="101"/>
      <c r="CK16" s="101"/>
      <c r="CL16" s="101"/>
      <c r="CM16" s="101"/>
      <c r="CN16" s="101"/>
      <c r="CO16" s="101"/>
      <c r="CP16" s="101"/>
      <c r="CQ16" s="101"/>
      <c r="CR16" s="101"/>
      <c r="CS16" s="101"/>
      <c r="CT16" s="101"/>
      <c r="CU16" s="101"/>
      <c r="CV16" s="101"/>
      <c r="CW16" s="101"/>
      <c r="CX16" s="101"/>
      <c r="CY16" s="101"/>
      <c r="CZ16" s="101"/>
      <c r="DA16" s="101"/>
      <c r="DB16" s="101"/>
      <c r="DC16" s="101"/>
      <c r="DD16" s="101"/>
      <c r="DE16" s="101"/>
      <c r="DF16" s="101"/>
      <c r="DG16" s="101"/>
      <c r="DH16" s="101"/>
      <c r="DI16" s="101"/>
      <c r="DJ16" s="101"/>
      <c r="DK16" s="101"/>
      <c r="DL16" s="101"/>
      <c r="DM16" s="101"/>
      <c r="DN16" s="101"/>
      <c r="DO16" s="101"/>
      <c r="DP16" s="101"/>
      <c r="DQ16" s="101"/>
      <c r="DR16" s="101"/>
      <c r="DS16" s="101"/>
      <c r="DT16" s="101"/>
      <c r="DU16" s="101"/>
      <c r="DV16" s="101"/>
      <c r="DW16" s="101"/>
      <c r="DX16" s="101"/>
      <c r="DY16" s="101"/>
      <c r="DZ16" s="101"/>
      <c r="EA16" s="101"/>
      <c r="EB16" s="101"/>
      <c r="EC16" s="101"/>
      <c r="ED16" s="101"/>
      <c r="EE16" s="101"/>
      <c r="EF16" s="101"/>
      <c r="EG16" s="101"/>
      <c r="EH16" s="101"/>
      <c r="EI16" s="101"/>
      <c r="EJ16" s="101"/>
      <c r="EK16" s="101"/>
      <c r="EL16" s="101"/>
      <c r="EM16" s="101"/>
      <c r="EN16" s="101"/>
      <c r="EO16" s="101"/>
      <c r="EP16" s="101"/>
      <c r="EQ16" s="101"/>
      <c r="ER16" s="101"/>
      <c r="ES16" s="101"/>
      <c r="ET16" s="101"/>
      <c r="EU16" s="101"/>
      <c r="EV16" s="101"/>
      <c r="EW16" s="101"/>
      <c r="EX16" s="101"/>
      <c r="EY16" s="101"/>
      <c r="EZ16" s="101"/>
      <c r="FA16" s="101"/>
      <c r="FB16" s="101"/>
      <c r="FC16" s="101"/>
      <c r="FD16" s="101"/>
      <c r="FE16" s="101"/>
      <c r="FF16" s="101"/>
      <c r="FG16" s="101"/>
      <c r="FH16" s="101"/>
      <c r="FI16" s="101"/>
      <c r="FJ16" s="101"/>
      <c r="FK16" s="101"/>
      <c r="FL16" s="101"/>
      <c r="FM16" s="101"/>
      <c r="FN16" s="101"/>
      <c r="FO16" s="101"/>
      <c r="FP16" s="101"/>
      <c r="FQ16" s="101"/>
      <c r="FR16" s="101"/>
      <c r="FS16" s="101"/>
      <c r="FT16" s="101"/>
      <c r="FU16" s="101"/>
    </row>
    <row r="17" spans="1:177" s="94" customFormat="1" ht="12.9" customHeight="1">
      <c r="A17" s="171">
        <v>2</v>
      </c>
      <c r="B17" s="346" t="s">
        <v>597</v>
      </c>
      <c r="C17" s="100"/>
      <c r="D17" s="100"/>
      <c r="E17" s="436" t="s">
        <v>594</v>
      </c>
      <c r="F17" s="332">
        <v>1</v>
      </c>
      <c r="G17" s="332">
        <v>0</v>
      </c>
      <c r="H17" s="332">
        <v>0</v>
      </c>
      <c r="I17" s="293">
        <v>0</v>
      </c>
      <c r="J17" s="293">
        <v>0</v>
      </c>
      <c r="K17" s="371">
        <f>SUM(F17:J17)</f>
        <v>1</v>
      </c>
      <c r="L17" s="292" t="s">
        <v>17</v>
      </c>
      <c r="M17" s="322"/>
      <c r="N17" s="322"/>
      <c r="O17" s="169"/>
      <c r="P17" s="322">
        <f>+M17*K17</f>
        <v>0</v>
      </c>
      <c r="Q17" s="322">
        <f>+N17*K17</f>
        <v>0</v>
      </c>
      <c r="R17" s="361">
        <f t="shared" ref="R17" si="1">+K17*O17</f>
        <v>0</v>
      </c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1"/>
      <c r="BJ17" s="101"/>
      <c r="BK17" s="101"/>
      <c r="BL17" s="101"/>
      <c r="BM17" s="101"/>
      <c r="BN17" s="101"/>
      <c r="BO17" s="101"/>
      <c r="BP17" s="101"/>
      <c r="BQ17" s="101"/>
      <c r="BR17" s="101"/>
      <c r="BS17" s="101"/>
      <c r="BT17" s="101"/>
      <c r="BU17" s="101"/>
      <c r="BV17" s="101"/>
      <c r="BW17" s="101"/>
      <c r="BX17" s="101"/>
      <c r="BY17" s="101"/>
      <c r="BZ17" s="101"/>
      <c r="CA17" s="101"/>
      <c r="CB17" s="101"/>
      <c r="CC17" s="101"/>
      <c r="CD17" s="101"/>
      <c r="CE17" s="101"/>
      <c r="CF17" s="101"/>
      <c r="CG17" s="101"/>
      <c r="CH17" s="101"/>
      <c r="CI17" s="101"/>
      <c r="CJ17" s="101"/>
      <c r="CK17" s="101"/>
      <c r="CL17" s="101"/>
      <c r="CM17" s="101"/>
      <c r="CN17" s="101"/>
      <c r="CO17" s="101"/>
      <c r="CP17" s="101"/>
      <c r="CQ17" s="101"/>
      <c r="CR17" s="101"/>
      <c r="CS17" s="101"/>
      <c r="CT17" s="101"/>
      <c r="CU17" s="101"/>
      <c r="CV17" s="101"/>
      <c r="CW17" s="101"/>
      <c r="CX17" s="101"/>
      <c r="CY17" s="101"/>
      <c r="CZ17" s="101"/>
      <c r="DA17" s="101"/>
      <c r="DB17" s="101"/>
      <c r="DC17" s="101"/>
      <c r="DD17" s="101"/>
      <c r="DE17" s="101"/>
      <c r="DF17" s="101"/>
      <c r="DG17" s="101"/>
      <c r="DH17" s="101"/>
      <c r="DI17" s="101"/>
      <c r="DJ17" s="101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</row>
    <row r="18" spans="1:177" s="94" customFormat="1" ht="12.9" customHeight="1">
      <c r="A18" s="171"/>
      <c r="B18" s="346" t="s">
        <v>1</v>
      </c>
      <c r="C18" s="100" t="s">
        <v>593</v>
      </c>
      <c r="D18" s="100"/>
      <c r="E18" s="240"/>
      <c r="F18" s="263"/>
      <c r="G18" s="263"/>
      <c r="H18" s="263"/>
      <c r="I18" s="263"/>
      <c r="J18" s="263"/>
      <c r="K18" s="263"/>
      <c r="L18" s="292"/>
      <c r="M18" s="322"/>
      <c r="N18" s="322"/>
      <c r="O18" s="169"/>
      <c r="P18" s="322"/>
      <c r="Q18" s="322"/>
      <c r="R18" s="36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1"/>
      <c r="AG18" s="101"/>
      <c r="AH18" s="101"/>
      <c r="AI18" s="101"/>
      <c r="AJ18" s="101"/>
      <c r="AK18" s="101"/>
      <c r="AL18" s="101"/>
      <c r="AM18" s="101"/>
      <c r="AN18" s="101"/>
      <c r="AO18" s="101"/>
      <c r="AP18" s="101"/>
      <c r="AQ18" s="101"/>
      <c r="AR18" s="101"/>
      <c r="AS18" s="101"/>
      <c r="AT18" s="101"/>
      <c r="AU18" s="101"/>
      <c r="AV18" s="101"/>
      <c r="AW18" s="101"/>
      <c r="AX18" s="101"/>
      <c r="AY18" s="101"/>
      <c r="AZ18" s="101"/>
      <c r="BA18" s="101"/>
      <c r="BB18" s="101"/>
      <c r="BC18" s="101"/>
      <c r="BD18" s="101"/>
      <c r="BE18" s="101"/>
      <c r="BF18" s="101"/>
      <c r="BG18" s="101"/>
      <c r="BH18" s="101"/>
      <c r="BI18" s="101"/>
      <c r="BJ18" s="101"/>
      <c r="BK18" s="101"/>
      <c r="BL18" s="101"/>
      <c r="BM18" s="101"/>
      <c r="BN18" s="101"/>
      <c r="BO18" s="101"/>
      <c r="BP18" s="101"/>
      <c r="BQ18" s="101"/>
      <c r="BR18" s="101"/>
      <c r="BS18" s="101"/>
      <c r="BT18" s="101"/>
      <c r="BU18" s="101"/>
      <c r="BV18" s="101"/>
      <c r="BW18" s="101"/>
      <c r="BX18" s="101"/>
      <c r="BY18" s="101"/>
      <c r="BZ18" s="101"/>
      <c r="CA18" s="101"/>
      <c r="CB18" s="101"/>
      <c r="CC18" s="101"/>
      <c r="CD18" s="101"/>
      <c r="CE18" s="101"/>
      <c r="CF18" s="101"/>
      <c r="CG18" s="101"/>
      <c r="CH18" s="101"/>
      <c r="CI18" s="101"/>
      <c r="CJ18" s="101"/>
      <c r="CK18" s="101"/>
      <c r="CL18" s="101"/>
      <c r="CM18" s="101"/>
      <c r="CN18" s="101"/>
      <c r="CO18" s="101"/>
      <c r="CP18" s="101"/>
      <c r="CQ18" s="101"/>
      <c r="CR18" s="101"/>
      <c r="CS18" s="101"/>
      <c r="CT18" s="101"/>
      <c r="CU18" s="101"/>
      <c r="CV18" s="101"/>
      <c r="CW18" s="101"/>
      <c r="CX18" s="101"/>
      <c r="CY18" s="101"/>
      <c r="CZ18" s="101"/>
      <c r="DA18" s="101"/>
      <c r="DB18" s="101"/>
      <c r="DC18" s="101"/>
      <c r="DD18" s="101"/>
      <c r="DE18" s="101"/>
      <c r="DF18" s="101"/>
      <c r="DG18" s="101"/>
      <c r="DH18" s="101"/>
      <c r="DI18" s="101"/>
      <c r="DJ18" s="101"/>
      <c r="DK18" s="101"/>
      <c r="DL18" s="101"/>
      <c r="DM18" s="101"/>
      <c r="DN18" s="101"/>
      <c r="DO18" s="101"/>
      <c r="DP18" s="101"/>
      <c r="DQ18" s="101"/>
      <c r="DR18" s="101"/>
      <c r="DS18" s="101"/>
      <c r="DT18" s="101"/>
      <c r="DU18" s="101"/>
      <c r="DV18" s="101"/>
      <c r="DW18" s="101"/>
      <c r="DX18" s="101"/>
      <c r="DY18" s="101"/>
      <c r="DZ18" s="101"/>
      <c r="EA18" s="101"/>
      <c r="EB18" s="101"/>
      <c r="EC18" s="101"/>
      <c r="ED18" s="101"/>
      <c r="EE18" s="101"/>
      <c r="EF18" s="101"/>
      <c r="EG18" s="101"/>
      <c r="EH18" s="101"/>
      <c r="EI18" s="101"/>
      <c r="EJ18" s="101"/>
      <c r="EK18" s="101"/>
      <c r="EL18" s="101"/>
      <c r="EM18" s="101"/>
      <c r="EN18" s="101"/>
      <c r="EO18" s="101"/>
      <c r="EP18" s="101"/>
      <c r="EQ18" s="101"/>
      <c r="ER18" s="101"/>
      <c r="ES18" s="101"/>
      <c r="ET18" s="101"/>
      <c r="EU18" s="101"/>
      <c r="EV18" s="101"/>
      <c r="EW18" s="101"/>
      <c r="EX18" s="101"/>
      <c r="EY18" s="101"/>
      <c r="EZ18" s="101"/>
      <c r="FA18" s="101"/>
      <c r="FB18" s="101"/>
      <c r="FC18" s="101"/>
      <c r="FD18" s="101"/>
      <c r="FE18" s="101"/>
      <c r="FF18" s="101"/>
      <c r="FG18" s="101"/>
      <c r="FH18" s="101"/>
      <c r="FI18" s="101"/>
      <c r="FJ18" s="101"/>
      <c r="FK18" s="101"/>
      <c r="FL18" s="101"/>
      <c r="FM18" s="101"/>
      <c r="FN18" s="101"/>
      <c r="FO18" s="101"/>
      <c r="FP18" s="101"/>
      <c r="FQ18" s="101"/>
      <c r="FR18" s="101"/>
      <c r="FS18" s="101"/>
      <c r="FT18" s="101"/>
      <c r="FU18" s="101"/>
    </row>
    <row r="19" spans="1:177" s="94" customFormat="1" ht="12.9" customHeight="1">
      <c r="A19" s="171"/>
      <c r="B19" s="346" t="s">
        <v>1</v>
      </c>
      <c r="C19" s="100" t="s">
        <v>398</v>
      </c>
      <c r="D19" s="100"/>
      <c r="E19" s="240"/>
      <c r="F19" s="263"/>
      <c r="G19" s="263"/>
      <c r="H19" s="263"/>
      <c r="I19" s="263"/>
      <c r="J19" s="263"/>
      <c r="K19" s="263"/>
      <c r="L19" s="292"/>
      <c r="M19" s="322"/>
      <c r="N19" s="322"/>
      <c r="O19" s="169"/>
      <c r="P19" s="322"/>
      <c r="Q19" s="322"/>
      <c r="R19" s="36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101"/>
      <c r="BE19" s="101"/>
      <c r="BF19" s="101"/>
      <c r="BG19" s="101"/>
      <c r="BH19" s="101"/>
      <c r="BI19" s="101"/>
      <c r="BJ19" s="101"/>
      <c r="BK19" s="101"/>
      <c r="BL19" s="101"/>
      <c r="BM19" s="101"/>
      <c r="BN19" s="101"/>
      <c r="BO19" s="101"/>
      <c r="BP19" s="101"/>
      <c r="BQ19" s="101"/>
      <c r="BR19" s="101"/>
      <c r="BS19" s="101"/>
      <c r="BT19" s="101"/>
      <c r="BU19" s="101"/>
      <c r="BV19" s="101"/>
      <c r="BW19" s="101"/>
      <c r="BX19" s="101"/>
      <c r="BY19" s="101"/>
      <c r="BZ19" s="101"/>
      <c r="CA19" s="101"/>
      <c r="CB19" s="101"/>
      <c r="CC19" s="101"/>
      <c r="CD19" s="101"/>
      <c r="CE19" s="101"/>
      <c r="CF19" s="101"/>
      <c r="CG19" s="101"/>
      <c r="CH19" s="101"/>
      <c r="CI19" s="101"/>
      <c r="CJ19" s="101"/>
      <c r="CK19" s="101"/>
      <c r="CL19" s="101"/>
      <c r="CM19" s="101"/>
      <c r="CN19" s="101"/>
      <c r="CO19" s="101"/>
      <c r="CP19" s="101"/>
      <c r="CQ19" s="101"/>
      <c r="CR19" s="101"/>
      <c r="CS19" s="101"/>
      <c r="CT19" s="101"/>
      <c r="CU19" s="101"/>
      <c r="CV19" s="101"/>
      <c r="CW19" s="101"/>
      <c r="CX19" s="101"/>
      <c r="CY19" s="101"/>
      <c r="CZ19" s="101"/>
      <c r="DA19" s="101"/>
      <c r="DB19" s="101"/>
      <c r="DC19" s="101"/>
      <c r="DD19" s="101"/>
      <c r="DE19" s="101"/>
      <c r="DF19" s="101"/>
      <c r="DG19" s="101"/>
      <c r="DH19" s="101"/>
      <c r="DI19" s="101"/>
      <c r="DJ19" s="101"/>
      <c r="DK19" s="101"/>
      <c r="DL19" s="101"/>
      <c r="DM19" s="101"/>
      <c r="DN19" s="101"/>
      <c r="DO19" s="101"/>
      <c r="DP19" s="101"/>
      <c r="DQ19" s="101"/>
      <c r="DR19" s="101"/>
      <c r="DS19" s="101"/>
      <c r="DT19" s="101"/>
      <c r="DU19" s="101"/>
      <c r="DV19" s="101"/>
      <c r="DW19" s="101"/>
      <c r="DX19" s="101"/>
      <c r="DY19" s="101"/>
      <c r="DZ19" s="101"/>
      <c r="EA19" s="101"/>
      <c r="EB19" s="101"/>
      <c r="EC19" s="101"/>
      <c r="ED19" s="101"/>
      <c r="EE19" s="101"/>
      <c r="EF19" s="101"/>
      <c r="EG19" s="101"/>
      <c r="EH19" s="101"/>
      <c r="EI19" s="101"/>
      <c r="EJ19" s="101"/>
      <c r="EK19" s="101"/>
      <c r="EL19" s="101"/>
      <c r="EM19" s="101"/>
      <c r="EN19" s="101"/>
      <c r="EO19" s="101"/>
      <c r="EP19" s="101"/>
      <c r="EQ19" s="101"/>
      <c r="ER19" s="101"/>
      <c r="ES19" s="101"/>
      <c r="ET19" s="101"/>
      <c r="EU19" s="101"/>
      <c r="EV19" s="101"/>
      <c r="EW19" s="101"/>
      <c r="EX19" s="101"/>
      <c r="EY19" s="101"/>
      <c r="EZ19" s="101"/>
      <c r="FA19" s="101"/>
      <c r="FB19" s="101"/>
      <c r="FC19" s="101"/>
      <c r="FD19" s="101"/>
      <c r="FE19" s="101"/>
      <c r="FF19" s="101"/>
      <c r="FG19" s="101"/>
      <c r="FH19" s="101"/>
      <c r="FI19" s="101"/>
      <c r="FJ19" s="101"/>
      <c r="FK19" s="101"/>
      <c r="FL19" s="101"/>
      <c r="FM19" s="101"/>
      <c r="FN19" s="101"/>
      <c r="FO19" s="101"/>
      <c r="FP19" s="101"/>
      <c r="FQ19" s="101"/>
      <c r="FR19" s="101"/>
      <c r="FS19" s="101"/>
      <c r="FT19" s="101"/>
      <c r="FU19" s="101"/>
    </row>
    <row r="20" spans="1:177" s="94" customFormat="1" ht="12.9" customHeight="1">
      <c r="A20" s="171"/>
      <c r="B20" s="346" t="s">
        <v>1</v>
      </c>
      <c r="C20" s="561" t="s">
        <v>333</v>
      </c>
      <c r="D20" s="100"/>
      <c r="E20" s="240"/>
      <c r="F20" s="263"/>
      <c r="G20" s="263"/>
      <c r="H20" s="263"/>
      <c r="I20" s="263"/>
      <c r="J20" s="263"/>
      <c r="K20" s="263"/>
      <c r="L20" s="292"/>
      <c r="M20" s="322"/>
      <c r="N20" s="322"/>
      <c r="O20" s="169"/>
      <c r="P20" s="322"/>
      <c r="Q20" s="322"/>
      <c r="R20" s="36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1"/>
      <c r="BW20" s="101"/>
      <c r="BX20" s="101"/>
      <c r="BY20" s="101"/>
      <c r="BZ20" s="101"/>
      <c r="CA20" s="101"/>
      <c r="CB20" s="101"/>
      <c r="CC20" s="101"/>
      <c r="CD20" s="101"/>
      <c r="CE20" s="101"/>
      <c r="CF20" s="101"/>
      <c r="CG20" s="101"/>
      <c r="CH20" s="101"/>
      <c r="CI20" s="101"/>
      <c r="CJ20" s="101"/>
      <c r="CK20" s="101"/>
      <c r="CL20" s="101"/>
      <c r="CM20" s="101"/>
      <c r="CN20" s="101"/>
      <c r="CO20" s="101"/>
      <c r="CP20" s="101"/>
      <c r="CQ20" s="101"/>
      <c r="CR20" s="101"/>
      <c r="CS20" s="101"/>
      <c r="CT20" s="101"/>
      <c r="CU20" s="101"/>
      <c r="CV20" s="101"/>
      <c r="CW20" s="101"/>
      <c r="CX20" s="101"/>
      <c r="CY20" s="101"/>
      <c r="CZ20" s="101"/>
      <c r="DA20" s="101"/>
      <c r="DB20" s="101"/>
      <c r="DC20" s="101"/>
      <c r="DD20" s="101"/>
      <c r="DE20" s="101"/>
      <c r="DF20" s="101"/>
      <c r="DG20" s="101"/>
      <c r="DH20" s="101"/>
      <c r="DI20" s="101"/>
      <c r="DJ20" s="101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</row>
    <row r="21" spans="1:177" s="94" customFormat="1" ht="12.9" customHeight="1">
      <c r="A21" s="171">
        <v>3</v>
      </c>
      <c r="B21" s="346" t="s">
        <v>596</v>
      </c>
      <c r="C21" s="100"/>
      <c r="D21" s="100"/>
      <c r="E21" s="436" t="s">
        <v>595</v>
      </c>
      <c r="F21" s="332">
        <v>1</v>
      </c>
      <c r="G21" s="332">
        <v>0</v>
      </c>
      <c r="H21" s="332">
        <v>0</v>
      </c>
      <c r="I21" s="293">
        <v>0</v>
      </c>
      <c r="J21" s="293">
        <v>0</v>
      </c>
      <c r="K21" s="371">
        <f>SUM(F21:J21)</f>
        <v>1</v>
      </c>
      <c r="L21" s="292" t="s">
        <v>17</v>
      </c>
      <c r="M21" s="322"/>
      <c r="N21" s="322"/>
      <c r="O21" s="169"/>
      <c r="P21" s="322">
        <f>+M21*K21</f>
        <v>0</v>
      </c>
      <c r="Q21" s="322">
        <f>+N21*K21</f>
        <v>0</v>
      </c>
      <c r="R21" s="361">
        <f t="shared" ref="R21" si="2">+K21*O21</f>
        <v>0</v>
      </c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  <c r="BM21" s="101"/>
      <c r="BN21" s="101"/>
      <c r="BO21" s="101"/>
      <c r="BP21" s="101"/>
      <c r="BQ21" s="101"/>
      <c r="BR21" s="101"/>
      <c r="BS21" s="101"/>
      <c r="BT21" s="101"/>
      <c r="BU21" s="101"/>
      <c r="BV21" s="101"/>
      <c r="BW21" s="101"/>
      <c r="BX21" s="101"/>
      <c r="BY21" s="101"/>
      <c r="BZ21" s="101"/>
      <c r="CA21" s="101"/>
      <c r="CB21" s="101"/>
      <c r="CC21" s="101"/>
      <c r="CD21" s="101"/>
      <c r="CE21" s="101"/>
      <c r="CF21" s="101"/>
      <c r="CG21" s="101"/>
      <c r="CH21" s="101"/>
      <c r="CI21" s="101"/>
      <c r="CJ21" s="101"/>
      <c r="CK21" s="101"/>
      <c r="CL21" s="101"/>
      <c r="CM21" s="101"/>
      <c r="CN21" s="101"/>
      <c r="CO21" s="101"/>
      <c r="CP21" s="101"/>
      <c r="CQ21" s="101"/>
      <c r="CR21" s="101"/>
      <c r="CS21" s="101"/>
      <c r="CT21" s="101"/>
      <c r="CU21" s="101"/>
      <c r="CV21" s="101"/>
      <c r="CW21" s="101"/>
      <c r="CX21" s="101"/>
      <c r="CY21" s="101"/>
      <c r="CZ21" s="101"/>
      <c r="DA21" s="101"/>
      <c r="DB21" s="101"/>
      <c r="DC21" s="101"/>
      <c r="DD21" s="101"/>
      <c r="DE21" s="101"/>
      <c r="DF21" s="101"/>
      <c r="DG21" s="101"/>
      <c r="DH21" s="101"/>
      <c r="DI21" s="101"/>
      <c r="DJ21" s="101"/>
      <c r="DK21" s="101"/>
      <c r="DL21" s="101"/>
      <c r="DM21" s="101"/>
      <c r="DN21" s="101"/>
      <c r="DO21" s="101"/>
      <c r="DP21" s="101"/>
      <c r="DQ21" s="101"/>
      <c r="DR21" s="101"/>
      <c r="DS21" s="101"/>
      <c r="DT21" s="101"/>
      <c r="DU21" s="101"/>
      <c r="DV21" s="101"/>
      <c r="DW21" s="101"/>
      <c r="DX21" s="101"/>
      <c r="DY21" s="101"/>
      <c r="DZ21" s="101"/>
      <c r="EA21" s="101"/>
      <c r="EB21" s="101"/>
      <c r="EC21" s="101"/>
      <c r="ED21" s="101"/>
      <c r="EE21" s="101"/>
      <c r="EF21" s="101"/>
      <c r="EG21" s="101"/>
      <c r="EH21" s="101"/>
      <c r="EI21" s="101"/>
      <c r="EJ21" s="101"/>
      <c r="EK21" s="101"/>
      <c r="EL21" s="101"/>
      <c r="EM21" s="101"/>
      <c r="EN21" s="101"/>
      <c r="EO21" s="101"/>
      <c r="EP21" s="101"/>
      <c r="EQ21" s="101"/>
      <c r="ER21" s="101"/>
      <c r="ES21" s="101"/>
      <c r="ET21" s="101"/>
      <c r="EU21" s="101"/>
      <c r="EV21" s="101"/>
      <c r="EW21" s="101"/>
      <c r="EX21" s="101"/>
      <c r="EY21" s="101"/>
      <c r="EZ21" s="101"/>
      <c r="FA21" s="101"/>
      <c r="FB21" s="101"/>
      <c r="FC21" s="101"/>
      <c r="FD21" s="101"/>
      <c r="FE21" s="101"/>
      <c r="FF21" s="101"/>
      <c r="FG21" s="101"/>
      <c r="FH21" s="101"/>
      <c r="FI21" s="101"/>
      <c r="FJ21" s="101"/>
      <c r="FK21" s="101"/>
      <c r="FL21" s="101"/>
      <c r="FM21" s="101"/>
      <c r="FN21" s="101"/>
      <c r="FO21" s="101"/>
      <c r="FP21" s="101"/>
      <c r="FQ21" s="101"/>
      <c r="FR21" s="101"/>
      <c r="FS21" s="101"/>
      <c r="FT21" s="101"/>
      <c r="FU21" s="101"/>
    </row>
    <row r="22" spans="1:177" s="94" customFormat="1" ht="12.9" customHeight="1">
      <c r="A22" s="171"/>
      <c r="B22" s="346" t="s">
        <v>1</v>
      </c>
      <c r="C22" s="100" t="s">
        <v>593</v>
      </c>
      <c r="D22" s="100"/>
      <c r="E22" s="240"/>
      <c r="F22" s="263"/>
      <c r="G22" s="263"/>
      <c r="H22" s="263"/>
      <c r="I22" s="263"/>
      <c r="J22" s="263"/>
      <c r="K22" s="263"/>
      <c r="L22" s="292"/>
      <c r="M22" s="322"/>
      <c r="N22" s="322"/>
      <c r="O22" s="169"/>
      <c r="P22" s="322"/>
      <c r="Q22" s="322"/>
      <c r="R22" s="36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  <c r="CB22" s="101"/>
      <c r="CC22" s="101"/>
      <c r="CD22" s="101"/>
      <c r="CE22" s="101"/>
      <c r="CF22" s="101"/>
      <c r="CG22" s="101"/>
      <c r="CH22" s="101"/>
      <c r="CI22" s="101"/>
      <c r="CJ22" s="101"/>
      <c r="CK22" s="101"/>
      <c r="CL22" s="101"/>
      <c r="CM22" s="101"/>
      <c r="CN22" s="101"/>
      <c r="CO22" s="101"/>
      <c r="CP22" s="101"/>
      <c r="CQ22" s="101"/>
      <c r="CR22" s="101"/>
      <c r="CS22" s="101"/>
      <c r="CT22" s="101"/>
      <c r="CU22" s="101"/>
      <c r="CV22" s="101"/>
      <c r="CW22" s="101"/>
      <c r="CX22" s="101"/>
      <c r="CY22" s="101"/>
      <c r="CZ22" s="101"/>
      <c r="DA22" s="101"/>
      <c r="DB22" s="101"/>
      <c r="DC22" s="101"/>
      <c r="DD22" s="101"/>
      <c r="DE22" s="101"/>
      <c r="DF22" s="101"/>
      <c r="DG22" s="101"/>
      <c r="DH22" s="101"/>
      <c r="DI22" s="101"/>
      <c r="DJ22" s="101"/>
      <c r="DK22" s="101"/>
      <c r="DL22" s="101"/>
      <c r="DM22" s="101"/>
      <c r="DN22" s="101"/>
      <c r="DO22" s="101"/>
      <c r="DP22" s="101"/>
      <c r="DQ22" s="101"/>
      <c r="DR22" s="101"/>
      <c r="DS22" s="101"/>
      <c r="DT22" s="101"/>
      <c r="DU22" s="101"/>
      <c r="DV22" s="101"/>
      <c r="DW22" s="101"/>
      <c r="DX22" s="101"/>
      <c r="DY22" s="101"/>
      <c r="DZ22" s="101"/>
      <c r="EA22" s="101"/>
      <c r="EB22" s="101"/>
      <c r="EC22" s="101"/>
      <c r="ED22" s="101"/>
      <c r="EE22" s="101"/>
      <c r="EF22" s="101"/>
      <c r="EG22" s="101"/>
      <c r="EH22" s="101"/>
      <c r="EI22" s="101"/>
      <c r="EJ22" s="101"/>
      <c r="EK22" s="101"/>
      <c r="EL22" s="101"/>
      <c r="EM22" s="101"/>
      <c r="EN22" s="101"/>
      <c r="EO22" s="101"/>
      <c r="EP22" s="101"/>
      <c r="EQ22" s="101"/>
      <c r="ER22" s="101"/>
      <c r="ES22" s="101"/>
      <c r="ET22" s="101"/>
      <c r="EU22" s="101"/>
      <c r="EV22" s="101"/>
      <c r="EW22" s="101"/>
      <c r="EX22" s="101"/>
      <c r="EY22" s="101"/>
      <c r="EZ22" s="101"/>
      <c r="FA22" s="101"/>
      <c r="FB22" s="101"/>
      <c r="FC22" s="101"/>
      <c r="FD22" s="101"/>
      <c r="FE22" s="101"/>
      <c r="FF22" s="101"/>
      <c r="FG22" s="101"/>
      <c r="FH22" s="101"/>
      <c r="FI22" s="101"/>
      <c r="FJ22" s="101"/>
      <c r="FK22" s="101"/>
      <c r="FL22" s="101"/>
      <c r="FM22" s="101"/>
      <c r="FN22" s="101"/>
      <c r="FO22" s="101"/>
      <c r="FP22" s="101"/>
      <c r="FQ22" s="101"/>
      <c r="FR22" s="101"/>
      <c r="FS22" s="101"/>
      <c r="FT22" s="101"/>
      <c r="FU22" s="101"/>
    </row>
    <row r="23" spans="1:177" s="94" customFormat="1" ht="12.9" customHeight="1">
      <c r="A23" s="171"/>
      <c r="B23" s="346" t="s">
        <v>1</v>
      </c>
      <c r="C23" s="100" t="s">
        <v>398</v>
      </c>
      <c r="D23" s="100"/>
      <c r="E23" s="240"/>
      <c r="F23" s="263"/>
      <c r="G23" s="263"/>
      <c r="H23" s="263"/>
      <c r="I23" s="263"/>
      <c r="J23" s="263"/>
      <c r="K23" s="263"/>
      <c r="L23" s="292"/>
      <c r="M23" s="322"/>
      <c r="N23" s="322"/>
      <c r="O23" s="169"/>
      <c r="P23" s="322"/>
      <c r="Q23" s="322"/>
      <c r="R23" s="36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1"/>
      <c r="AI23" s="101"/>
      <c r="AJ23" s="101"/>
      <c r="AK23" s="101"/>
      <c r="AL23" s="101"/>
      <c r="AM23" s="101"/>
      <c r="AN23" s="101"/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101"/>
      <c r="AZ23" s="101"/>
      <c r="BA23" s="101"/>
      <c r="BB23" s="101"/>
      <c r="BC23" s="101"/>
      <c r="BD23" s="101"/>
      <c r="BE23" s="101"/>
      <c r="BF23" s="101"/>
      <c r="BG23" s="101"/>
      <c r="BH23" s="101"/>
      <c r="BI23" s="101"/>
      <c r="BJ23" s="101"/>
      <c r="BK23" s="101"/>
      <c r="BL23" s="101"/>
      <c r="BM23" s="101"/>
      <c r="BN23" s="101"/>
      <c r="BO23" s="101"/>
      <c r="BP23" s="101"/>
      <c r="BQ23" s="101"/>
      <c r="BR23" s="101"/>
      <c r="BS23" s="101"/>
      <c r="BT23" s="101"/>
      <c r="BU23" s="101"/>
      <c r="BV23" s="101"/>
      <c r="BW23" s="101"/>
      <c r="BX23" s="101"/>
      <c r="BY23" s="101"/>
      <c r="BZ23" s="101"/>
      <c r="CA23" s="101"/>
      <c r="CB23" s="101"/>
      <c r="CC23" s="101"/>
      <c r="CD23" s="101"/>
      <c r="CE23" s="101"/>
      <c r="CF23" s="101"/>
      <c r="CG23" s="101"/>
      <c r="CH23" s="101"/>
      <c r="CI23" s="101"/>
      <c r="CJ23" s="101"/>
      <c r="CK23" s="101"/>
      <c r="CL23" s="101"/>
      <c r="CM23" s="101"/>
      <c r="CN23" s="101"/>
      <c r="CO23" s="101"/>
      <c r="CP23" s="101"/>
      <c r="CQ23" s="101"/>
      <c r="CR23" s="101"/>
      <c r="CS23" s="101"/>
      <c r="CT23" s="101"/>
      <c r="CU23" s="101"/>
      <c r="CV23" s="101"/>
      <c r="CW23" s="101"/>
      <c r="CX23" s="101"/>
      <c r="CY23" s="101"/>
      <c r="CZ23" s="101"/>
      <c r="DA23" s="101"/>
      <c r="DB23" s="101"/>
      <c r="DC23" s="101"/>
      <c r="DD23" s="101"/>
      <c r="DE23" s="101"/>
      <c r="DF23" s="101"/>
      <c r="DG23" s="101"/>
      <c r="DH23" s="101"/>
      <c r="DI23" s="101"/>
      <c r="DJ23" s="101"/>
      <c r="DK23" s="101"/>
      <c r="DL23" s="101"/>
      <c r="DM23" s="101"/>
      <c r="DN23" s="101"/>
      <c r="DO23" s="101"/>
      <c r="DP23" s="101"/>
      <c r="DQ23" s="101"/>
      <c r="DR23" s="101"/>
      <c r="DS23" s="101"/>
      <c r="DT23" s="101"/>
      <c r="DU23" s="101"/>
      <c r="DV23" s="101"/>
      <c r="DW23" s="101"/>
      <c r="DX23" s="101"/>
      <c r="DY23" s="101"/>
      <c r="DZ23" s="101"/>
      <c r="EA23" s="101"/>
      <c r="EB23" s="101"/>
      <c r="EC23" s="101"/>
      <c r="ED23" s="101"/>
      <c r="EE23" s="101"/>
      <c r="EF23" s="101"/>
      <c r="EG23" s="101"/>
      <c r="EH23" s="101"/>
      <c r="EI23" s="101"/>
      <c r="EJ23" s="101"/>
      <c r="EK23" s="101"/>
      <c r="EL23" s="101"/>
      <c r="EM23" s="101"/>
      <c r="EN23" s="101"/>
      <c r="EO23" s="101"/>
      <c r="EP23" s="101"/>
      <c r="EQ23" s="101"/>
      <c r="ER23" s="101"/>
      <c r="ES23" s="101"/>
      <c r="ET23" s="101"/>
      <c r="EU23" s="101"/>
      <c r="EV23" s="101"/>
      <c r="EW23" s="101"/>
      <c r="EX23" s="101"/>
      <c r="EY23" s="101"/>
      <c r="EZ23" s="101"/>
      <c r="FA23" s="101"/>
      <c r="FB23" s="101"/>
      <c r="FC23" s="101"/>
      <c r="FD23" s="101"/>
      <c r="FE23" s="101"/>
      <c r="FF23" s="101"/>
      <c r="FG23" s="101"/>
      <c r="FH23" s="101"/>
      <c r="FI23" s="101"/>
      <c r="FJ23" s="101"/>
      <c r="FK23" s="101"/>
      <c r="FL23" s="101"/>
      <c r="FM23" s="101"/>
      <c r="FN23" s="101"/>
      <c r="FO23" s="101"/>
      <c r="FP23" s="101"/>
      <c r="FQ23" s="101"/>
      <c r="FR23" s="101"/>
      <c r="FS23" s="101"/>
      <c r="FT23" s="101"/>
      <c r="FU23" s="101"/>
    </row>
    <row r="24" spans="1:177" s="94" customFormat="1" ht="12.9" customHeight="1">
      <c r="A24" s="171"/>
      <c r="B24" s="346" t="s">
        <v>1</v>
      </c>
      <c r="C24" s="561" t="s">
        <v>333</v>
      </c>
      <c r="D24" s="100"/>
      <c r="E24" s="240"/>
      <c r="F24" s="263"/>
      <c r="G24" s="263"/>
      <c r="H24" s="263"/>
      <c r="I24" s="263"/>
      <c r="J24" s="263"/>
      <c r="K24" s="263"/>
      <c r="L24" s="292"/>
      <c r="M24" s="322"/>
      <c r="N24" s="322"/>
      <c r="O24" s="169"/>
      <c r="P24" s="322"/>
      <c r="Q24" s="322"/>
      <c r="R24" s="36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1"/>
      <c r="BE24" s="101"/>
      <c r="BF24" s="101"/>
      <c r="BG24" s="101"/>
      <c r="BH24" s="101"/>
      <c r="BI24" s="101"/>
      <c r="BJ24" s="101"/>
      <c r="BK24" s="101"/>
      <c r="BL24" s="101"/>
      <c r="BM24" s="101"/>
      <c r="BN24" s="101"/>
      <c r="BO24" s="101"/>
      <c r="BP24" s="101"/>
      <c r="BQ24" s="101"/>
      <c r="BR24" s="101"/>
      <c r="BS24" s="101"/>
      <c r="BT24" s="101"/>
      <c r="BU24" s="101"/>
      <c r="BV24" s="101"/>
      <c r="BW24" s="101"/>
      <c r="BX24" s="101"/>
      <c r="BY24" s="101"/>
      <c r="BZ24" s="101"/>
      <c r="CA24" s="101"/>
      <c r="CB24" s="101"/>
      <c r="CC24" s="101"/>
      <c r="CD24" s="101"/>
      <c r="CE24" s="101"/>
      <c r="CF24" s="101"/>
      <c r="CG24" s="101"/>
      <c r="CH24" s="101"/>
      <c r="CI24" s="101"/>
      <c r="CJ24" s="101"/>
      <c r="CK24" s="101"/>
      <c r="CL24" s="101"/>
      <c r="CM24" s="101"/>
      <c r="CN24" s="101"/>
      <c r="CO24" s="101"/>
      <c r="CP24" s="101"/>
      <c r="CQ24" s="101"/>
      <c r="CR24" s="101"/>
      <c r="CS24" s="101"/>
      <c r="CT24" s="101"/>
      <c r="CU24" s="101"/>
      <c r="CV24" s="101"/>
      <c r="CW24" s="101"/>
      <c r="CX24" s="101"/>
      <c r="CY24" s="101"/>
      <c r="CZ24" s="101"/>
      <c r="DA24" s="101"/>
      <c r="DB24" s="101"/>
      <c r="DC24" s="101"/>
      <c r="DD24" s="101"/>
      <c r="DE24" s="101"/>
      <c r="DF24" s="101"/>
      <c r="DG24" s="101"/>
      <c r="DH24" s="101"/>
      <c r="DI24" s="101"/>
      <c r="DJ24" s="101"/>
      <c r="DK24" s="101"/>
      <c r="DL24" s="101"/>
      <c r="DM24" s="101"/>
      <c r="DN24" s="101"/>
      <c r="DO24" s="101"/>
      <c r="DP24" s="101"/>
      <c r="DQ24" s="101"/>
      <c r="DR24" s="101"/>
      <c r="DS24" s="101"/>
      <c r="DT24" s="101"/>
      <c r="DU24" s="101"/>
      <c r="DV24" s="101"/>
      <c r="DW24" s="101"/>
      <c r="DX24" s="101"/>
      <c r="DY24" s="101"/>
      <c r="DZ24" s="101"/>
      <c r="EA24" s="101"/>
      <c r="EB24" s="101"/>
      <c r="EC24" s="101"/>
      <c r="ED24" s="101"/>
      <c r="EE24" s="101"/>
      <c r="EF24" s="101"/>
      <c r="EG24" s="101"/>
      <c r="EH24" s="101"/>
      <c r="EI24" s="101"/>
      <c r="EJ24" s="101"/>
      <c r="EK24" s="101"/>
      <c r="EL24" s="101"/>
      <c r="EM24" s="101"/>
      <c r="EN24" s="101"/>
      <c r="EO24" s="101"/>
      <c r="EP24" s="101"/>
      <c r="EQ24" s="101"/>
      <c r="ER24" s="101"/>
      <c r="ES24" s="101"/>
      <c r="ET24" s="101"/>
      <c r="EU24" s="101"/>
      <c r="EV24" s="101"/>
      <c r="EW24" s="101"/>
      <c r="EX24" s="101"/>
      <c r="EY24" s="101"/>
      <c r="EZ24" s="101"/>
      <c r="FA24" s="101"/>
      <c r="FB24" s="101"/>
      <c r="FC24" s="101"/>
      <c r="FD24" s="101"/>
      <c r="FE24" s="101"/>
      <c r="FF24" s="101"/>
      <c r="FG24" s="101"/>
      <c r="FH24" s="101"/>
      <c r="FI24" s="101"/>
      <c r="FJ24" s="101"/>
      <c r="FK24" s="101"/>
      <c r="FL24" s="101"/>
      <c r="FM24" s="101"/>
      <c r="FN24" s="101"/>
      <c r="FO24" s="101"/>
      <c r="FP24" s="101"/>
      <c r="FQ24" s="101"/>
      <c r="FR24" s="101"/>
      <c r="FS24" s="101"/>
      <c r="FT24" s="101"/>
      <c r="FU24" s="101"/>
    </row>
    <row r="25" spans="1:177" s="94" customFormat="1" ht="12.9" customHeight="1">
      <c r="A25" s="171">
        <v>4</v>
      </c>
      <c r="B25" s="346" t="s">
        <v>600</v>
      </c>
      <c r="C25" s="100"/>
      <c r="D25" s="100"/>
      <c r="E25" s="436" t="s">
        <v>599</v>
      </c>
      <c r="F25" s="332">
        <v>0</v>
      </c>
      <c r="G25" s="332">
        <v>0</v>
      </c>
      <c r="H25" s="332">
        <v>1</v>
      </c>
      <c r="I25" s="293">
        <v>0</v>
      </c>
      <c r="J25" s="293">
        <v>0</v>
      </c>
      <c r="K25" s="371">
        <f>SUM(F25:J25)</f>
        <v>1</v>
      </c>
      <c r="L25" s="292" t="s">
        <v>17</v>
      </c>
      <c r="M25" s="322"/>
      <c r="N25" s="322"/>
      <c r="O25" s="169"/>
      <c r="P25" s="322">
        <f>+M25*K25</f>
        <v>0</v>
      </c>
      <c r="Q25" s="322">
        <f>+N25*K25</f>
        <v>0</v>
      </c>
      <c r="R25" s="361">
        <f t="shared" ref="R25" si="3">+K25*O25</f>
        <v>0</v>
      </c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  <c r="CD25" s="101"/>
      <c r="CE25" s="101"/>
      <c r="CF25" s="101"/>
      <c r="CG25" s="101"/>
      <c r="CH25" s="101"/>
      <c r="CI25" s="101"/>
      <c r="CJ25" s="101"/>
      <c r="CK25" s="101"/>
      <c r="CL25" s="101"/>
      <c r="CM25" s="101"/>
      <c r="CN25" s="101"/>
      <c r="CO25" s="101"/>
      <c r="CP25" s="101"/>
      <c r="CQ25" s="101"/>
      <c r="CR25" s="101"/>
      <c r="CS25" s="101"/>
      <c r="CT25" s="101"/>
      <c r="CU25" s="101"/>
      <c r="CV25" s="101"/>
      <c r="CW25" s="101"/>
      <c r="CX25" s="101"/>
      <c r="CY25" s="101"/>
      <c r="CZ25" s="101"/>
      <c r="DA25" s="101"/>
      <c r="DB25" s="101"/>
      <c r="DC25" s="101"/>
      <c r="DD25" s="101"/>
      <c r="DE25" s="101"/>
      <c r="DF25" s="101"/>
      <c r="DG25" s="101"/>
      <c r="DH25" s="101"/>
      <c r="DI25" s="101"/>
      <c r="DJ25" s="101"/>
      <c r="DK25" s="101"/>
      <c r="DL25" s="101"/>
      <c r="DM25" s="101"/>
      <c r="DN25" s="101"/>
      <c r="DO25" s="101"/>
      <c r="DP25" s="101"/>
      <c r="DQ25" s="101"/>
      <c r="DR25" s="101"/>
      <c r="DS25" s="101"/>
      <c r="DT25" s="101"/>
      <c r="DU25" s="101"/>
      <c r="DV25" s="101"/>
      <c r="DW25" s="101"/>
      <c r="DX25" s="101"/>
      <c r="DY25" s="101"/>
      <c r="DZ25" s="101"/>
      <c r="EA25" s="101"/>
      <c r="EB25" s="101"/>
      <c r="EC25" s="101"/>
      <c r="ED25" s="101"/>
      <c r="EE25" s="101"/>
      <c r="EF25" s="101"/>
      <c r="EG25" s="101"/>
      <c r="EH25" s="101"/>
      <c r="EI25" s="101"/>
      <c r="EJ25" s="101"/>
      <c r="EK25" s="101"/>
      <c r="EL25" s="101"/>
      <c r="EM25" s="101"/>
      <c r="EN25" s="101"/>
      <c r="EO25" s="101"/>
      <c r="EP25" s="101"/>
      <c r="EQ25" s="101"/>
      <c r="ER25" s="101"/>
      <c r="ES25" s="101"/>
      <c r="ET25" s="101"/>
      <c r="EU25" s="101"/>
      <c r="EV25" s="101"/>
      <c r="EW25" s="101"/>
      <c r="EX25" s="101"/>
      <c r="EY25" s="101"/>
      <c r="EZ25" s="101"/>
      <c r="FA25" s="101"/>
      <c r="FB25" s="101"/>
      <c r="FC25" s="101"/>
      <c r="FD25" s="101"/>
      <c r="FE25" s="101"/>
      <c r="FF25" s="101"/>
      <c r="FG25" s="101"/>
      <c r="FH25" s="101"/>
      <c r="FI25" s="101"/>
      <c r="FJ25" s="101"/>
      <c r="FK25" s="101"/>
      <c r="FL25" s="101"/>
      <c r="FM25" s="101"/>
      <c r="FN25" s="101"/>
      <c r="FO25" s="101"/>
      <c r="FP25" s="101"/>
      <c r="FQ25" s="101"/>
      <c r="FR25" s="101"/>
      <c r="FS25" s="101"/>
      <c r="FT25" s="101"/>
      <c r="FU25" s="101"/>
    </row>
    <row r="26" spans="1:177" s="94" customFormat="1" ht="12.9" customHeight="1">
      <c r="A26" s="171"/>
      <c r="B26" s="346" t="s">
        <v>1</v>
      </c>
      <c r="C26" s="100" t="s">
        <v>592</v>
      </c>
      <c r="D26" s="100"/>
      <c r="E26" s="240"/>
      <c r="F26" s="263"/>
      <c r="G26" s="263"/>
      <c r="H26" s="263"/>
      <c r="I26" s="263"/>
      <c r="J26" s="263"/>
      <c r="K26" s="263"/>
      <c r="L26" s="292"/>
      <c r="M26" s="322"/>
      <c r="N26" s="322"/>
      <c r="O26" s="169"/>
      <c r="P26" s="322"/>
      <c r="Q26" s="322"/>
      <c r="R26" s="36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  <c r="CC26" s="101"/>
      <c r="CD26" s="101"/>
      <c r="CE26" s="101"/>
      <c r="CF26" s="101"/>
      <c r="CG26" s="101"/>
      <c r="CH26" s="101"/>
      <c r="CI26" s="101"/>
      <c r="CJ26" s="101"/>
      <c r="CK26" s="101"/>
      <c r="CL26" s="101"/>
      <c r="CM26" s="101"/>
      <c r="CN26" s="101"/>
      <c r="CO26" s="101"/>
      <c r="CP26" s="101"/>
      <c r="CQ26" s="101"/>
      <c r="CR26" s="101"/>
      <c r="CS26" s="101"/>
      <c r="CT26" s="101"/>
      <c r="CU26" s="101"/>
      <c r="CV26" s="101"/>
      <c r="CW26" s="101"/>
      <c r="CX26" s="101"/>
      <c r="CY26" s="101"/>
      <c r="CZ26" s="101"/>
      <c r="DA26" s="101"/>
      <c r="DB26" s="101"/>
      <c r="DC26" s="101"/>
      <c r="DD26" s="101"/>
      <c r="DE26" s="101"/>
      <c r="DF26" s="101"/>
      <c r="DG26" s="101"/>
      <c r="DH26" s="101"/>
      <c r="DI26" s="101"/>
      <c r="DJ26" s="101"/>
      <c r="DK26" s="101"/>
      <c r="DL26" s="101"/>
      <c r="DM26" s="101"/>
      <c r="DN26" s="101"/>
      <c r="DO26" s="101"/>
      <c r="DP26" s="101"/>
      <c r="DQ26" s="101"/>
      <c r="DR26" s="101"/>
      <c r="DS26" s="101"/>
      <c r="DT26" s="101"/>
      <c r="DU26" s="101"/>
      <c r="DV26" s="101"/>
      <c r="DW26" s="101"/>
      <c r="DX26" s="101"/>
      <c r="DY26" s="101"/>
      <c r="DZ26" s="101"/>
      <c r="EA26" s="101"/>
      <c r="EB26" s="101"/>
      <c r="EC26" s="101"/>
      <c r="ED26" s="101"/>
      <c r="EE26" s="101"/>
      <c r="EF26" s="101"/>
      <c r="EG26" s="101"/>
      <c r="EH26" s="101"/>
      <c r="EI26" s="101"/>
      <c r="EJ26" s="101"/>
      <c r="EK26" s="101"/>
      <c r="EL26" s="101"/>
      <c r="EM26" s="101"/>
      <c r="EN26" s="101"/>
      <c r="EO26" s="101"/>
      <c r="EP26" s="101"/>
      <c r="EQ26" s="101"/>
      <c r="ER26" s="101"/>
      <c r="ES26" s="101"/>
      <c r="ET26" s="101"/>
      <c r="EU26" s="101"/>
      <c r="EV26" s="101"/>
      <c r="EW26" s="101"/>
      <c r="EX26" s="101"/>
      <c r="EY26" s="101"/>
      <c r="EZ26" s="101"/>
      <c r="FA26" s="101"/>
      <c r="FB26" s="101"/>
      <c r="FC26" s="101"/>
      <c r="FD26" s="101"/>
      <c r="FE26" s="101"/>
      <c r="FF26" s="101"/>
      <c r="FG26" s="101"/>
      <c r="FH26" s="101"/>
      <c r="FI26" s="101"/>
      <c r="FJ26" s="101"/>
      <c r="FK26" s="101"/>
      <c r="FL26" s="101"/>
      <c r="FM26" s="101"/>
      <c r="FN26" s="101"/>
      <c r="FO26" s="101"/>
      <c r="FP26" s="101"/>
      <c r="FQ26" s="101"/>
      <c r="FR26" s="101"/>
      <c r="FS26" s="101"/>
      <c r="FT26" s="101"/>
      <c r="FU26" s="101"/>
    </row>
    <row r="27" spans="1:177" s="94" customFormat="1" ht="12.9" customHeight="1">
      <c r="A27" s="171"/>
      <c r="B27" s="346" t="s">
        <v>1</v>
      </c>
      <c r="C27" s="100" t="s">
        <v>398</v>
      </c>
      <c r="D27" s="100"/>
      <c r="E27" s="240"/>
      <c r="F27" s="263"/>
      <c r="G27" s="263"/>
      <c r="H27" s="263"/>
      <c r="I27" s="263"/>
      <c r="J27" s="263"/>
      <c r="K27" s="263"/>
      <c r="L27" s="292"/>
      <c r="M27" s="322"/>
      <c r="N27" s="322"/>
      <c r="O27" s="169"/>
      <c r="P27" s="322"/>
      <c r="Q27" s="322"/>
      <c r="R27" s="36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1"/>
      <c r="AG27" s="101"/>
      <c r="AH27" s="101"/>
      <c r="AI27" s="101"/>
      <c r="AJ27" s="101"/>
      <c r="AK27" s="101"/>
      <c r="AL27" s="101"/>
      <c r="AM27" s="101"/>
      <c r="AN27" s="101"/>
      <c r="AO27" s="101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  <c r="CC27" s="101"/>
      <c r="CD27" s="101"/>
      <c r="CE27" s="101"/>
      <c r="CF27" s="101"/>
      <c r="CG27" s="101"/>
      <c r="CH27" s="101"/>
      <c r="CI27" s="101"/>
      <c r="CJ27" s="101"/>
      <c r="CK27" s="101"/>
      <c r="CL27" s="101"/>
      <c r="CM27" s="101"/>
      <c r="CN27" s="101"/>
      <c r="CO27" s="101"/>
      <c r="CP27" s="101"/>
      <c r="CQ27" s="101"/>
      <c r="CR27" s="101"/>
      <c r="CS27" s="101"/>
      <c r="CT27" s="101"/>
      <c r="CU27" s="101"/>
      <c r="CV27" s="101"/>
      <c r="CW27" s="101"/>
      <c r="CX27" s="101"/>
      <c r="CY27" s="101"/>
      <c r="CZ27" s="101"/>
      <c r="DA27" s="101"/>
      <c r="DB27" s="101"/>
      <c r="DC27" s="101"/>
      <c r="DD27" s="101"/>
      <c r="DE27" s="101"/>
      <c r="DF27" s="101"/>
      <c r="DG27" s="101"/>
      <c r="DH27" s="101"/>
      <c r="DI27" s="101"/>
      <c r="DJ27" s="101"/>
      <c r="DK27" s="101"/>
      <c r="DL27" s="101"/>
      <c r="DM27" s="101"/>
      <c r="DN27" s="101"/>
      <c r="DO27" s="101"/>
      <c r="DP27" s="101"/>
      <c r="DQ27" s="101"/>
      <c r="DR27" s="101"/>
      <c r="DS27" s="101"/>
      <c r="DT27" s="101"/>
      <c r="DU27" s="101"/>
      <c r="DV27" s="101"/>
      <c r="DW27" s="101"/>
      <c r="DX27" s="101"/>
      <c r="DY27" s="101"/>
      <c r="DZ27" s="101"/>
      <c r="EA27" s="101"/>
      <c r="EB27" s="101"/>
      <c r="EC27" s="101"/>
      <c r="ED27" s="101"/>
      <c r="EE27" s="101"/>
      <c r="EF27" s="101"/>
      <c r="EG27" s="101"/>
      <c r="EH27" s="101"/>
      <c r="EI27" s="101"/>
      <c r="EJ27" s="101"/>
      <c r="EK27" s="101"/>
      <c r="EL27" s="101"/>
      <c r="EM27" s="101"/>
      <c r="EN27" s="101"/>
      <c r="EO27" s="101"/>
      <c r="EP27" s="101"/>
      <c r="EQ27" s="101"/>
      <c r="ER27" s="101"/>
      <c r="ES27" s="101"/>
      <c r="ET27" s="101"/>
      <c r="EU27" s="101"/>
      <c r="EV27" s="101"/>
      <c r="EW27" s="101"/>
      <c r="EX27" s="101"/>
      <c r="EY27" s="101"/>
      <c r="EZ27" s="101"/>
      <c r="FA27" s="101"/>
      <c r="FB27" s="101"/>
      <c r="FC27" s="101"/>
      <c r="FD27" s="101"/>
      <c r="FE27" s="101"/>
      <c r="FF27" s="101"/>
      <c r="FG27" s="101"/>
      <c r="FH27" s="101"/>
      <c r="FI27" s="101"/>
      <c r="FJ27" s="101"/>
      <c r="FK27" s="101"/>
      <c r="FL27" s="101"/>
      <c r="FM27" s="101"/>
      <c r="FN27" s="101"/>
      <c r="FO27" s="101"/>
      <c r="FP27" s="101"/>
      <c r="FQ27" s="101"/>
      <c r="FR27" s="101"/>
      <c r="FS27" s="101"/>
      <c r="FT27" s="101"/>
      <c r="FU27" s="101"/>
    </row>
    <row r="28" spans="1:177" s="94" customFormat="1" ht="12.9" customHeight="1">
      <c r="A28" s="171"/>
      <c r="B28" s="346" t="s">
        <v>1</v>
      </c>
      <c r="C28" s="561" t="s">
        <v>333</v>
      </c>
      <c r="D28" s="100"/>
      <c r="E28" s="240"/>
      <c r="F28" s="263"/>
      <c r="G28" s="263"/>
      <c r="H28" s="263"/>
      <c r="I28" s="263"/>
      <c r="J28" s="263"/>
      <c r="K28" s="263"/>
      <c r="L28" s="292"/>
      <c r="M28" s="322"/>
      <c r="N28" s="322"/>
      <c r="O28" s="169"/>
      <c r="P28" s="322"/>
      <c r="Q28" s="322"/>
      <c r="R28" s="36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  <c r="CC28" s="101"/>
      <c r="CD28" s="101"/>
      <c r="CE28" s="101"/>
      <c r="CF28" s="101"/>
      <c r="CG28" s="101"/>
      <c r="CH28" s="101"/>
      <c r="CI28" s="101"/>
      <c r="CJ28" s="101"/>
      <c r="CK28" s="101"/>
      <c r="CL28" s="101"/>
      <c r="CM28" s="101"/>
      <c r="CN28" s="101"/>
      <c r="CO28" s="101"/>
      <c r="CP28" s="101"/>
      <c r="CQ28" s="101"/>
      <c r="CR28" s="101"/>
      <c r="CS28" s="101"/>
      <c r="CT28" s="101"/>
      <c r="CU28" s="101"/>
      <c r="CV28" s="101"/>
      <c r="CW28" s="101"/>
      <c r="CX28" s="101"/>
      <c r="CY28" s="101"/>
      <c r="CZ28" s="101"/>
      <c r="DA28" s="101"/>
      <c r="DB28" s="101"/>
      <c r="DC28" s="101"/>
      <c r="DD28" s="101"/>
      <c r="DE28" s="101"/>
      <c r="DF28" s="101"/>
      <c r="DG28" s="101"/>
      <c r="DH28" s="101"/>
      <c r="DI28" s="101"/>
      <c r="DJ28" s="101"/>
      <c r="DK28" s="101"/>
      <c r="DL28" s="101"/>
      <c r="DM28" s="101"/>
      <c r="DN28" s="101"/>
      <c r="DO28" s="101"/>
      <c r="DP28" s="101"/>
      <c r="DQ28" s="101"/>
      <c r="DR28" s="101"/>
      <c r="DS28" s="101"/>
      <c r="DT28" s="101"/>
      <c r="DU28" s="101"/>
      <c r="DV28" s="101"/>
      <c r="DW28" s="101"/>
      <c r="DX28" s="101"/>
      <c r="DY28" s="101"/>
      <c r="DZ28" s="101"/>
      <c r="EA28" s="101"/>
      <c r="EB28" s="101"/>
      <c r="EC28" s="101"/>
      <c r="ED28" s="101"/>
      <c r="EE28" s="101"/>
      <c r="EF28" s="101"/>
      <c r="EG28" s="101"/>
      <c r="EH28" s="101"/>
      <c r="EI28" s="101"/>
      <c r="EJ28" s="101"/>
      <c r="EK28" s="101"/>
      <c r="EL28" s="101"/>
      <c r="EM28" s="101"/>
      <c r="EN28" s="101"/>
      <c r="EO28" s="101"/>
      <c r="EP28" s="101"/>
      <c r="EQ28" s="101"/>
      <c r="ER28" s="101"/>
      <c r="ES28" s="101"/>
      <c r="ET28" s="101"/>
      <c r="EU28" s="101"/>
      <c r="EV28" s="101"/>
      <c r="EW28" s="101"/>
      <c r="EX28" s="101"/>
      <c r="EY28" s="101"/>
      <c r="EZ28" s="101"/>
      <c r="FA28" s="101"/>
      <c r="FB28" s="101"/>
      <c r="FC28" s="101"/>
      <c r="FD28" s="101"/>
      <c r="FE28" s="101"/>
      <c r="FF28" s="101"/>
      <c r="FG28" s="101"/>
      <c r="FH28" s="101"/>
      <c r="FI28" s="101"/>
      <c r="FJ28" s="101"/>
      <c r="FK28" s="101"/>
      <c r="FL28" s="101"/>
      <c r="FM28" s="101"/>
      <c r="FN28" s="101"/>
      <c r="FO28" s="101"/>
      <c r="FP28" s="101"/>
      <c r="FQ28" s="101"/>
      <c r="FR28" s="101"/>
      <c r="FS28" s="101"/>
      <c r="FT28" s="101"/>
      <c r="FU28" s="101"/>
    </row>
    <row r="29" spans="1:177" s="94" customFormat="1" ht="12.9" customHeight="1">
      <c r="A29" s="171">
        <v>5</v>
      </c>
      <c r="B29" s="346" t="s">
        <v>601</v>
      </c>
      <c r="C29" s="100"/>
      <c r="D29" s="100"/>
      <c r="E29" s="436" t="s">
        <v>603</v>
      </c>
      <c r="F29" s="332">
        <v>0</v>
      </c>
      <c r="G29" s="332">
        <v>0</v>
      </c>
      <c r="H29" s="332">
        <v>1</v>
      </c>
      <c r="I29" s="293">
        <v>0</v>
      </c>
      <c r="J29" s="293">
        <v>0</v>
      </c>
      <c r="K29" s="371">
        <f>SUM(F29:J29)</f>
        <v>1</v>
      </c>
      <c r="L29" s="292" t="s">
        <v>17</v>
      </c>
      <c r="M29" s="322"/>
      <c r="N29" s="322"/>
      <c r="O29" s="169"/>
      <c r="P29" s="322">
        <f>+M29*K29</f>
        <v>0</v>
      </c>
      <c r="Q29" s="322">
        <f>+N29*K29</f>
        <v>0</v>
      </c>
      <c r="R29" s="361">
        <f t="shared" ref="R29" si="4">+K29*O29</f>
        <v>0</v>
      </c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  <c r="CD29" s="101"/>
      <c r="CE29" s="101"/>
      <c r="CF29" s="101"/>
      <c r="CG29" s="101"/>
      <c r="CH29" s="101"/>
      <c r="CI29" s="101"/>
      <c r="CJ29" s="101"/>
      <c r="CK29" s="101"/>
      <c r="CL29" s="101"/>
      <c r="CM29" s="101"/>
      <c r="CN29" s="101"/>
      <c r="CO29" s="101"/>
      <c r="CP29" s="101"/>
      <c r="CQ29" s="101"/>
      <c r="CR29" s="101"/>
      <c r="CS29" s="101"/>
      <c r="CT29" s="101"/>
      <c r="CU29" s="101"/>
      <c r="CV29" s="101"/>
      <c r="CW29" s="101"/>
      <c r="CX29" s="101"/>
      <c r="CY29" s="101"/>
      <c r="CZ29" s="101"/>
      <c r="DA29" s="101"/>
      <c r="DB29" s="101"/>
      <c r="DC29" s="101"/>
      <c r="DD29" s="101"/>
      <c r="DE29" s="101"/>
      <c r="DF29" s="101"/>
      <c r="DG29" s="101"/>
      <c r="DH29" s="101"/>
      <c r="DI29" s="101"/>
      <c r="DJ29" s="101"/>
      <c r="DK29" s="101"/>
      <c r="DL29" s="101"/>
      <c r="DM29" s="101"/>
      <c r="DN29" s="101"/>
      <c r="DO29" s="101"/>
      <c r="DP29" s="101"/>
      <c r="DQ29" s="101"/>
      <c r="DR29" s="101"/>
      <c r="DS29" s="101"/>
      <c r="DT29" s="101"/>
      <c r="DU29" s="101"/>
      <c r="DV29" s="101"/>
      <c r="DW29" s="101"/>
      <c r="DX29" s="101"/>
      <c r="DY29" s="101"/>
      <c r="DZ29" s="101"/>
      <c r="EA29" s="101"/>
      <c r="EB29" s="101"/>
      <c r="EC29" s="101"/>
      <c r="ED29" s="101"/>
      <c r="EE29" s="101"/>
      <c r="EF29" s="101"/>
      <c r="EG29" s="101"/>
      <c r="EH29" s="101"/>
      <c r="EI29" s="101"/>
      <c r="EJ29" s="101"/>
      <c r="EK29" s="101"/>
      <c r="EL29" s="101"/>
      <c r="EM29" s="101"/>
      <c r="EN29" s="101"/>
      <c r="EO29" s="101"/>
      <c r="EP29" s="101"/>
      <c r="EQ29" s="101"/>
      <c r="ER29" s="101"/>
      <c r="ES29" s="101"/>
      <c r="ET29" s="101"/>
      <c r="EU29" s="101"/>
      <c r="EV29" s="101"/>
      <c r="EW29" s="101"/>
      <c r="EX29" s="101"/>
      <c r="EY29" s="101"/>
      <c r="EZ29" s="101"/>
      <c r="FA29" s="101"/>
      <c r="FB29" s="101"/>
      <c r="FC29" s="101"/>
      <c r="FD29" s="101"/>
      <c r="FE29" s="101"/>
      <c r="FF29" s="101"/>
      <c r="FG29" s="101"/>
      <c r="FH29" s="101"/>
      <c r="FI29" s="101"/>
      <c r="FJ29" s="101"/>
      <c r="FK29" s="101"/>
      <c r="FL29" s="101"/>
      <c r="FM29" s="101"/>
      <c r="FN29" s="101"/>
      <c r="FO29" s="101"/>
      <c r="FP29" s="101"/>
      <c r="FQ29" s="101"/>
      <c r="FR29" s="101"/>
      <c r="FS29" s="101"/>
      <c r="FT29" s="101"/>
      <c r="FU29" s="101"/>
    </row>
    <row r="30" spans="1:177" s="94" customFormat="1" ht="12.9" customHeight="1">
      <c r="A30" s="171"/>
      <c r="B30" s="346" t="s">
        <v>1</v>
      </c>
      <c r="C30" s="100" t="s">
        <v>602</v>
      </c>
      <c r="D30" s="100"/>
      <c r="E30" s="240"/>
      <c r="F30" s="263"/>
      <c r="G30" s="263"/>
      <c r="H30" s="263"/>
      <c r="I30" s="263"/>
      <c r="J30" s="263"/>
      <c r="K30" s="263"/>
      <c r="L30" s="292"/>
      <c r="M30" s="322"/>
      <c r="N30" s="322"/>
      <c r="O30" s="169"/>
      <c r="P30" s="322"/>
      <c r="Q30" s="322"/>
      <c r="R30" s="36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  <c r="CD30" s="101"/>
      <c r="CE30" s="101"/>
      <c r="CF30" s="101"/>
      <c r="CG30" s="101"/>
      <c r="CH30" s="101"/>
      <c r="CI30" s="101"/>
      <c r="CJ30" s="101"/>
      <c r="CK30" s="101"/>
      <c r="CL30" s="101"/>
      <c r="CM30" s="101"/>
      <c r="CN30" s="101"/>
      <c r="CO30" s="101"/>
      <c r="CP30" s="101"/>
      <c r="CQ30" s="101"/>
      <c r="CR30" s="101"/>
      <c r="CS30" s="101"/>
      <c r="CT30" s="101"/>
      <c r="CU30" s="101"/>
      <c r="CV30" s="101"/>
      <c r="CW30" s="101"/>
      <c r="CX30" s="101"/>
      <c r="CY30" s="101"/>
      <c r="CZ30" s="101"/>
      <c r="DA30" s="101"/>
      <c r="DB30" s="101"/>
      <c r="DC30" s="101"/>
      <c r="DD30" s="101"/>
      <c r="DE30" s="101"/>
      <c r="DF30" s="101"/>
      <c r="DG30" s="101"/>
      <c r="DH30" s="101"/>
      <c r="DI30" s="101"/>
      <c r="DJ30" s="101"/>
      <c r="DK30" s="101"/>
      <c r="DL30" s="101"/>
      <c r="DM30" s="101"/>
      <c r="DN30" s="101"/>
      <c r="DO30" s="101"/>
      <c r="DP30" s="101"/>
      <c r="DQ30" s="101"/>
      <c r="DR30" s="101"/>
      <c r="DS30" s="101"/>
      <c r="DT30" s="101"/>
      <c r="DU30" s="101"/>
      <c r="DV30" s="101"/>
      <c r="DW30" s="101"/>
      <c r="DX30" s="101"/>
      <c r="DY30" s="101"/>
      <c r="DZ30" s="101"/>
      <c r="EA30" s="101"/>
      <c r="EB30" s="101"/>
      <c r="EC30" s="101"/>
      <c r="ED30" s="101"/>
      <c r="EE30" s="101"/>
      <c r="EF30" s="101"/>
      <c r="EG30" s="101"/>
      <c r="EH30" s="101"/>
      <c r="EI30" s="101"/>
      <c r="EJ30" s="101"/>
      <c r="EK30" s="101"/>
      <c r="EL30" s="101"/>
      <c r="EM30" s="101"/>
      <c r="EN30" s="101"/>
      <c r="EO30" s="101"/>
      <c r="EP30" s="101"/>
      <c r="EQ30" s="101"/>
      <c r="ER30" s="101"/>
      <c r="ES30" s="101"/>
      <c r="ET30" s="101"/>
      <c r="EU30" s="101"/>
      <c r="EV30" s="101"/>
      <c r="EW30" s="101"/>
      <c r="EX30" s="101"/>
      <c r="EY30" s="101"/>
      <c r="EZ30" s="101"/>
      <c r="FA30" s="101"/>
      <c r="FB30" s="101"/>
      <c r="FC30" s="101"/>
      <c r="FD30" s="101"/>
      <c r="FE30" s="101"/>
      <c r="FF30" s="101"/>
      <c r="FG30" s="101"/>
      <c r="FH30" s="101"/>
      <c r="FI30" s="101"/>
      <c r="FJ30" s="101"/>
      <c r="FK30" s="101"/>
      <c r="FL30" s="101"/>
      <c r="FM30" s="101"/>
      <c r="FN30" s="101"/>
      <c r="FO30" s="101"/>
      <c r="FP30" s="101"/>
      <c r="FQ30" s="101"/>
      <c r="FR30" s="101"/>
      <c r="FS30" s="101"/>
      <c r="FT30" s="101"/>
      <c r="FU30" s="101"/>
    </row>
    <row r="31" spans="1:177" s="94" customFormat="1" ht="12.9" customHeight="1">
      <c r="A31" s="171"/>
      <c r="B31" s="346" t="s">
        <v>1</v>
      </c>
      <c r="C31" s="100" t="s">
        <v>398</v>
      </c>
      <c r="D31" s="100"/>
      <c r="E31" s="240"/>
      <c r="F31" s="263"/>
      <c r="G31" s="263"/>
      <c r="H31" s="263"/>
      <c r="I31" s="263"/>
      <c r="J31" s="263"/>
      <c r="K31" s="263"/>
      <c r="L31" s="292"/>
      <c r="M31" s="322"/>
      <c r="N31" s="322"/>
      <c r="O31" s="169"/>
      <c r="P31" s="322"/>
      <c r="Q31" s="322"/>
      <c r="R31" s="36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  <c r="CD31" s="101"/>
      <c r="CE31" s="101"/>
      <c r="CF31" s="101"/>
      <c r="CG31" s="101"/>
      <c r="CH31" s="101"/>
      <c r="CI31" s="101"/>
      <c r="CJ31" s="101"/>
      <c r="CK31" s="101"/>
      <c r="CL31" s="101"/>
      <c r="CM31" s="101"/>
      <c r="CN31" s="101"/>
      <c r="CO31" s="101"/>
      <c r="CP31" s="101"/>
      <c r="CQ31" s="101"/>
      <c r="CR31" s="101"/>
      <c r="CS31" s="101"/>
      <c r="CT31" s="101"/>
      <c r="CU31" s="101"/>
      <c r="CV31" s="101"/>
      <c r="CW31" s="101"/>
      <c r="CX31" s="101"/>
      <c r="CY31" s="101"/>
      <c r="CZ31" s="101"/>
      <c r="DA31" s="101"/>
      <c r="DB31" s="101"/>
      <c r="DC31" s="101"/>
      <c r="DD31" s="101"/>
      <c r="DE31" s="101"/>
      <c r="DF31" s="101"/>
      <c r="DG31" s="101"/>
      <c r="DH31" s="101"/>
      <c r="DI31" s="101"/>
      <c r="DJ31" s="101"/>
      <c r="DK31" s="101"/>
      <c r="DL31" s="101"/>
      <c r="DM31" s="101"/>
      <c r="DN31" s="101"/>
      <c r="DO31" s="101"/>
      <c r="DP31" s="101"/>
      <c r="DQ31" s="101"/>
      <c r="DR31" s="101"/>
      <c r="DS31" s="101"/>
      <c r="DT31" s="101"/>
      <c r="DU31" s="101"/>
      <c r="DV31" s="101"/>
      <c r="DW31" s="101"/>
      <c r="DX31" s="101"/>
      <c r="DY31" s="101"/>
      <c r="DZ31" s="101"/>
      <c r="EA31" s="101"/>
      <c r="EB31" s="101"/>
      <c r="EC31" s="101"/>
      <c r="ED31" s="101"/>
      <c r="EE31" s="101"/>
      <c r="EF31" s="101"/>
      <c r="EG31" s="101"/>
      <c r="EH31" s="101"/>
      <c r="EI31" s="101"/>
      <c r="EJ31" s="101"/>
      <c r="EK31" s="101"/>
      <c r="EL31" s="101"/>
      <c r="EM31" s="101"/>
      <c r="EN31" s="101"/>
      <c r="EO31" s="101"/>
      <c r="EP31" s="101"/>
      <c r="EQ31" s="101"/>
      <c r="ER31" s="101"/>
      <c r="ES31" s="101"/>
      <c r="ET31" s="101"/>
      <c r="EU31" s="101"/>
      <c r="EV31" s="101"/>
      <c r="EW31" s="101"/>
      <c r="EX31" s="101"/>
      <c r="EY31" s="101"/>
      <c r="EZ31" s="101"/>
      <c r="FA31" s="101"/>
      <c r="FB31" s="101"/>
      <c r="FC31" s="101"/>
      <c r="FD31" s="101"/>
      <c r="FE31" s="101"/>
      <c r="FF31" s="101"/>
      <c r="FG31" s="101"/>
      <c r="FH31" s="101"/>
      <c r="FI31" s="101"/>
      <c r="FJ31" s="101"/>
      <c r="FK31" s="101"/>
      <c r="FL31" s="101"/>
      <c r="FM31" s="101"/>
      <c r="FN31" s="101"/>
      <c r="FO31" s="101"/>
      <c r="FP31" s="101"/>
      <c r="FQ31" s="101"/>
      <c r="FR31" s="101"/>
      <c r="FS31" s="101"/>
      <c r="FT31" s="101"/>
      <c r="FU31" s="101"/>
    </row>
    <row r="32" spans="1:177" s="94" customFormat="1" ht="12.9" customHeight="1">
      <c r="A32" s="171"/>
      <c r="B32" s="346" t="s">
        <v>1</v>
      </c>
      <c r="C32" s="561" t="s">
        <v>333</v>
      </c>
      <c r="D32" s="100"/>
      <c r="E32" s="240"/>
      <c r="F32" s="263"/>
      <c r="G32" s="263"/>
      <c r="H32" s="263"/>
      <c r="I32" s="263"/>
      <c r="J32" s="263"/>
      <c r="K32" s="263"/>
      <c r="L32" s="292"/>
      <c r="M32" s="322"/>
      <c r="N32" s="322"/>
      <c r="O32" s="169"/>
      <c r="P32" s="322"/>
      <c r="Q32" s="322"/>
      <c r="R32" s="36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  <c r="CD32" s="101"/>
      <c r="CE32" s="101"/>
      <c r="CF32" s="101"/>
      <c r="CG32" s="101"/>
      <c r="CH32" s="101"/>
      <c r="CI32" s="101"/>
      <c r="CJ32" s="101"/>
      <c r="CK32" s="101"/>
      <c r="CL32" s="101"/>
      <c r="CM32" s="101"/>
      <c r="CN32" s="101"/>
      <c r="CO32" s="101"/>
      <c r="CP32" s="101"/>
      <c r="CQ32" s="101"/>
      <c r="CR32" s="101"/>
      <c r="CS32" s="101"/>
      <c r="CT32" s="101"/>
      <c r="CU32" s="101"/>
      <c r="CV32" s="101"/>
      <c r="CW32" s="101"/>
      <c r="CX32" s="101"/>
      <c r="CY32" s="101"/>
      <c r="CZ32" s="101"/>
      <c r="DA32" s="101"/>
      <c r="DB32" s="101"/>
      <c r="DC32" s="101"/>
      <c r="DD32" s="101"/>
      <c r="DE32" s="101"/>
      <c r="DF32" s="101"/>
      <c r="DG32" s="101"/>
      <c r="DH32" s="101"/>
      <c r="DI32" s="101"/>
      <c r="DJ32" s="101"/>
      <c r="DK32" s="101"/>
      <c r="DL32" s="101"/>
      <c r="DM32" s="101"/>
      <c r="DN32" s="101"/>
      <c r="DO32" s="101"/>
      <c r="DP32" s="101"/>
      <c r="DQ32" s="101"/>
      <c r="DR32" s="101"/>
      <c r="DS32" s="101"/>
      <c r="DT32" s="101"/>
      <c r="DU32" s="101"/>
      <c r="DV32" s="101"/>
      <c r="DW32" s="101"/>
      <c r="DX32" s="101"/>
      <c r="DY32" s="101"/>
      <c r="DZ32" s="101"/>
      <c r="EA32" s="101"/>
      <c r="EB32" s="101"/>
      <c r="EC32" s="101"/>
      <c r="ED32" s="101"/>
      <c r="EE32" s="101"/>
      <c r="EF32" s="101"/>
      <c r="EG32" s="101"/>
      <c r="EH32" s="101"/>
      <c r="EI32" s="101"/>
      <c r="EJ32" s="101"/>
      <c r="EK32" s="101"/>
      <c r="EL32" s="101"/>
      <c r="EM32" s="101"/>
      <c r="EN32" s="101"/>
      <c r="EO32" s="101"/>
      <c r="EP32" s="101"/>
      <c r="EQ32" s="101"/>
      <c r="ER32" s="101"/>
      <c r="ES32" s="101"/>
      <c r="ET32" s="101"/>
      <c r="EU32" s="101"/>
      <c r="EV32" s="101"/>
      <c r="EW32" s="101"/>
      <c r="EX32" s="101"/>
      <c r="EY32" s="101"/>
      <c r="EZ32" s="101"/>
      <c r="FA32" s="101"/>
      <c r="FB32" s="101"/>
      <c r="FC32" s="101"/>
      <c r="FD32" s="101"/>
      <c r="FE32" s="101"/>
      <c r="FF32" s="101"/>
      <c r="FG32" s="101"/>
      <c r="FH32" s="101"/>
      <c r="FI32" s="101"/>
      <c r="FJ32" s="101"/>
      <c r="FK32" s="101"/>
      <c r="FL32" s="101"/>
      <c r="FM32" s="101"/>
      <c r="FN32" s="101"/>
      <c r="FO32" s="101"/>
      <c r="FP32" s="101"/>
      <c r="FQ32" s="101"/>
      <c r="FR32" s="101"/>
      <c r="FS32" s="101"/>
      <c r="FT32" s="101"/>
      <c r="FU32" s="101"/>
    </row>
    <row r="33" spans="1:177" s="94" customFormat="1" ht="12.9" customHeight="1">
      <c r="A33" s="171">
        <v>6</v>
      </c>
      <c r="B33" s="346" t="s">
        <v>604</v>
      </c>
      <c r="C33" s="100"/>
      <c r="D33" s="100"/>
      <c r="E33" s="436" t="s">
        <v>605</v>
      </c>
      <c r="F33" s="332">
        <v>0</v>
      </c>
      <c r="G33" s="332">
        <v>0</v>
      </c>
      <c r="H33" s="332">
        <v>1</v>
      </c>
      <c r="I33" s="293">
        <v>0</v>
      </c>
      <c r="J33" s="293">
        <v>0</v>
      </c>
      <c r="K33" s="371">
        <f>SUM(F33:J33)</f>
        <v>1</v>
      </c>
      <c r="L33" s="292" t="s">
        <v>17</v>
      </c>
      <c r="M33" s="322"/>
      <c r="N33" s="322"/>
      <c r="O33" s="169"/>
      <c r="P33" s="322">
        <f>+M33*K33</f>
        <v>0</v>
      </c>
      <c r="Q33" s="322">
        <f>+N33*K33</f>
        <v>0</v>
      </c>
      <c r="R33" s="361">
        <f t="shared" ref="R33" si="5">+K33*O33</f>
        <v>0</v>
      </c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1"/>
      <c r="AG33" s="101"/>
      <c r="AH33" s="101"/>
      <c r="AI33" s="101"/>
      <c r="AJ33" s="101"/>
      <c r="AK33" s="101"/>
      <c r="AL33" s="101"/>
      <c r="AM33" s="101"/>
      <c r="AN33" s="101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  <c r="CC33" s="101"/>
      <c r="CD33" s="101"/>
      <c r="CE33" s="101"/>
      <c r="CF33" s="101"/>
      <c r="CG33" s="101"/>
      <c r="CH33" s="101"/>
      <c r="CI33" s="101"/>
      <c r="CJ33" s="101"/>
      <c r="CK33" s="101"/>
      <c r="CL33" s="101"/>
      <c r="CM33" s="101"/>
      <c r="CN33" s="101"/>
      <c r="CO33" s="101"/>
      <c r="CP33" s="101"/>
      <c r="CQ33" s="101"/>
      <c r="CR33" s="101"/>
      <c r="CS33" s="101"/>
      <c r="CT33" s="101"/>
      <c r="CU33" s="101"/>
      <c r="CV33" s="101"/>
      <c r="CW33" s="101"/>
      <c r="CX33" s="101"/>
      <c r="CY33" s="101"/>
      <c r="CZ33" s="101"/>
      <c r="DA33" s="101"/>
      <c r="DB33" s="101"/>
      <c r="DC33" s="101"/>
      <c r="DD33" s="101"/>
      <c r="DE33" s="101"/>
      <c r="DF33" s="101"/>
      <c r="DG33" s="101"/>
      <c r="DH33" s="101"/>
      <c r="DI33" s="101"/>
      <c r="DJ33" s="101"/>
      <c r="DK33" s="101"/>
      <c r="DL33" s="101"/>
      <c r="DM33" s="101"/>
      <c r="DN33" s="101"/>
      <c r="DO33" s="101"/>
      <c r="DP33" s="101"/>
      <c r="DQ33" s="101"/>
      <c r="DR33" s="101"/>
      <c r="DS33" s="101"/>
      <c r="DT33" s="101"/>
      <c r="DU33" s="101"/>
      <c r="DV33" s="101"/>
      <c r="DW33" s="101"/>
      <c r="DX33" s="101"/>
      <c r="DY33" s="101"/>
      <c r="DZ33" s="101"/>
      <c r="EA33" s="101"/>
      <c r="EB33" s="101"/>
      <c r="EC33" s="101"/>
      <c r="ED33" s="101"/>
      <c r="EE33" s="101"/>
      <c r="EF33" s="101"/>
      <c r="EG33" s="101"/>
      <c r="EH33" s="101"/>
      <c r="EI33" s="101"/>
      <c r="EJ33" s="101"/>
      <c r="EK33" s="101"/>
      <c r="EL33" s="101"/>
      <c r="EM33" s="101"/>
      <c r="EN33" s="101"/>
      <c r="EO33" s="101"/>
      <c r="EP33" s="101"/>
      <c r="EQ33" s="101"/>
      <c r="ER33" s="101"/>
      <c r="ES33" s="101"/>
      <c r="ET33" s="101"/>
      <c r="EU33" s="101"/>
      <c r="EV33" s="101"/>
      <c r="EW33" s="101"/>
      <c r="EX33" s="101"/>
      <c r="EY33" s="101"/>
      <c r="EZ33" s="101"/>
      <c r="FA33" s="101"/>
      <c r="FB33" s="101"/>
      <c r="FC33" s="101"/>
      <c r="FD33" s="101"/>
      <c r="FE33" s="101"/>
      <c r="FF33" s="101"/>
      <c r="FG33" s="101"/>
      <c r="FH33" s="101"/>
      <c r="FI33" s="101"/>
      <c r="FJ33" s="101"/>
      <c r="FK33" s="101"/>
      <c r="FL33" s="101"/>
      <c r="FM33" s="101"/>
      <c r="FN33" s="101"/>
      <c r="FO33" s="101"/>
      <c r="FP33" s="101"/>
      <c r="FQ33" s="101"/>
      <c r="FR33" s="101"/>
      <c r="FS33" s="101"/>
      <c r="FT33" s="101"/>
      <c r="FU33" s="101"/>
    </row>
    <row r="34" spans="1:177" s="94" customFormat="1" ht="12.9" customHeight="1">
      <c r="A34" s="171"/>
      <c r="B34" s="346" t="s">
        <v>1</v>
      </c>
      <c r="C34" s="100" t="s">
        <v>606</v>
      </c>
      <c r="D34" s="100"/>
      <c r="E34" s="240"/>
      <c r="F34" s="263"/>
      <c r="G34" s="263"/>
      <c r="H34" s="263"/>
      <c r="I34" s="263"/>
      <c r="J34" s="263"/>
      <c r="K34" s="263"/>
      <c r="L34" s="292"/>
      <c r="M34" s="322"/>
      <c r="N34" s="322"/>
      <c r="O34" s="169"/>
      <c r="P34" s="322"/>
      <c r="Q34" s="322"/>
      <c r="R34" s="36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  <c r="CC34" s="101"/>
      <c r="CD34" s="101"/>
      <c r="CE34" s="101"/>
      <c r="CF34" s="101"/>
      <c r="CG34" s="101"/>
      <c r="CH34" s="101"/>
      <c r="CI34" s="101"/>
      <c r="CJ34" s="101"/>
      <c r="CK34" s="101"/>
      <c r="CL34" s="101"/>
      <c r="CM34" s="101"/>
      <c r="CN34" s="101"/>
      <c r="CO34" s="101"/>
      <c r="CP34" s="101"/>
      <c r="CQ34" s="101"/>
      <c r="CR34" s="101"/>
      <c r="CS34" s="101"/>
      <c r="CT34" s="101"/>
      <c r="CU34" s="101"/>
      <c r="CV34" s="101"/>
      <c r="CW34" s="101"/>
      <c r="CX34" s="101"/>
      <c r="CY34" s="101"/>
      <c r="CZ34" s="101"/>
      <c r="DA34" s="101"/>
      <c r="DB34" s="101"/>
      <c r="DC34" s="101"/>
      <c r="DD34" s="101"/>
      <c r="DE34" s="101"/>
      <c r="DF34" s="101"/>
      <c r="DG34" s="101"/>
      <c r="DH34" s="101"/>
      <c r="DI34" s="101"/>
      <c r="DJ34" s="101"/>
      <c r="DK34" s="101"/>
      <c r="DL34" s="101"/>
      <c r="DM34" s="101"/>
      <c r="DN34" s="101"/>
      <c r="DO34" s="101"/>
      <c r="DP34" s="101"/>
      <c r="DQ34" s="101"/>
      <c r="DR34" s="101"/>
      <c r="DS34" s="101"/>
      <c r="DT34" s="101"/>
      <c r="DU34" s="101"/>
      <c r="DV34" s="101"/>
      <c r="DW34" s="101"/>
      <c r="DX34" s="101"/>
      <c r="DY34" s="101"/>
      <c r="DZ34" s="101"/>
      <c r="EA34" s="101"/>
      <c r="EB34" s="101"/>
      <c r="EC34" s="101"/>
      <c r="ED34" s="101"/>
      <c r="EE34" s="101"/>
      <c r="EF34" s="101"/>
      <c r="EG34" s="101"/>
      <c r="EH34" s="101"/>
      <c r="EI34" s="101"/>
      <c r="EJ34" s="101"/>
      <c r="EK34" s="101"/>
      <c r="EL34" s="101"/>
      <c r="EM34" s="101"/>
      <c r="EN34" s="101"/>
      <c r="EO34" s="101"/>
      <c r="EP34" s="101"/>
      <c r="EQ34" s="101"/>
      <c r="ER34" s="101"/>
      <c r="ES34" s="101"/>
      <c r="ET34" s="101"/>
      <c r="EU34" s="101"/>
      <c r="EV34" s="101"/>
      <c r="EW34" s="101"/>
      <c r="EX34" s="101"/>
      <c r="EY34" s="101"/>
      <c r="EZ34" s="101"/>
      <c r="FA34" s="101"/>
      <c r="FB34" s="101"/>
      <c r="FC34" s="101"/>
      <c r="FD34" s="101"/>
      <c r="FE34" s="101"/>
      <c r="FF34" s="101"/>
      <c r="FG34" s="101"/>
      <c r="FH34" s="101"/>
      <c r="FI34" s="101"/>
      <c r="FJ34" s="101"/>
      <c r="FK34" s="101"/>
      <c r="FL34" s="101"/>
      <c r="FM34" s="101"/>
      <c r="FN34" s="101"/>
      <c r="FO34" s="101"/>
      <c r="FP34" s="101"/>
      <c r="FQ34" s="101"/>
      <c r="FR34" s="101"/>
      <c r="FS34" s="101"/>
      <c r="FT34" s="101"/>
      <c r="FU34" s="101"/>
    </row>
    <row r="35" spans="1:177" s="94" customFormat="1" ht="12.9" customHeight="1">
      <c r="A35" s="171"/>
      <c r="B35" s="346" t="s">
        <v>1</v>
      </c>
      <c r="C35" s="100" t="s">
        <v>398</v>
      </c>
      <c r="D35" s="100"/>
      <c r="E35" s="240"/>
      <c r="F35" s="263"/>
      <c r="G35" s="263"/>
      <c r="H35" s="263"/>
      <c r="I35" s="263"/>
      <c r="J35" s="263"/>
      <c r="K35" s="263"/>
      <c r="L35" s="292"/>
      <c r="M35" s="322"/>
      <c r="N35" s="322"/>
      <c r="O35" s="169"/>
      <c r="P35" s="322"/>
      <c r="Q35" s="322"/>
      <c r="R35" s="36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  <c r="BM35" s="101"/>
      <c r="BN35" s="101"/>
      <c r="BO35" s="101"/>
      <c r="BP35" s="101"/>
      <c r="BQ35" s="101"/>
      <c r="BR35" s="101"/>
      <c r="BS35" s="101"/>
      <c r="BT35" s="101"/>
      <c r="BU35" s="101"/>
      <c r="BV35" s="101"/>
      <c r="BW35" s="101"/>
      <c r="BX35" s="101"/>
      <c r="BY35" s="101"/>
      <c r="BZ35" s="101"/>
      <c r="CA35" s="101"/>
      <c r="CB35" s="101"/>
      <c r="CC35" s="101"/>
      <c r="CD35" s="101"/>
      <c r="CE35" s="101"/>
      <c r="CF35" s="101"/>
      <c r="CG35" s="101"/>
      <c r="CH35" s="101"/>
      <c r="CI35" s="101"/>
      <c r="CJ35" s="101"/>
      <c r="CK35" s="101"/>
      <c r="CL35" s="101"/>
      <c r="CM35" s="101"/>
      <c r="CN35" s="101"/>
      <c r="CO35" s="101"/>
      <c r="CP35" s="101"/>
      <c r="CQ35" s="101"/>
      <c r="CR35" s="101"/>
      <c r="CS35" s="101"/>
      <c r="CT35" s="101"/>
      <c r="CU35" s="101"/>
      <c r="CV35" s="101"/>
      <c r="CW35" s="101"/>
      <c r="CX35" s="101"/>
      <c r="CY35" s="101"/>
      <c r="CZ35" s="101"/>
      <c r="DA35" s="101"/>
      <c r="DB35" s="101"/>
      <c r="DC35" s="101"/>
      <c r="DD35" s="101"/>
      <c r="DE35" s="101"/>
      <c r="DF35" s="101"/>
      <c r="DG35" s="101"/>
      <c r="DH35" s="101"/>
      <c r="DI35" s="101"/>
      <c r="DJ35" s="101"/>
      <c r="DK35" s="101"/>
      <c r="DL35" s="101"/>
      <c r="DM35" s="101"/>
      <c r="DN35" s="101"/>
      <c r="DO35" s="101"/>
      <c r="DP35" s="101"/>
      <c r="DQ35" s="101"/>
      <c r="DR35" s="101"/>
      <c r="DS35" s="101"/>
      <c r="DT35" s="101"/>
      <c r="DU35" s="101"/>
      <c r="DV35" s="101"/>
      <c r="DW35" s="101"/>
      <c r="DX35" s="101"/>
      <c r="DY35" s="101"/>
      <c r="DZ35" s="101"/>
      <c r="EA35" s="101"/>
      <c r="EB35" s="101"/>
      <c r="EC35" s="101"/>
      <c r="ED35" s="101"/>
      <c r="EE35" s="101"/>
      <c r="EF35" s="101"/>
      <c r="EG35" s="101"/>
      <c r="EH35" s="101"/>
      <c r="EI35" s="101"/>
      <c r="EJ35" s="101"/>
      <c r="EK35" s="101"/>
      <c r="EL35" s="101"/>
      <c r="EM35" s="101"/>
      <c r="EN35" s="101"/>
      <c r="EO35" s="101"/>
      <c r="EP35" s="101"/>
      <c r="EQ35" s="101"/>
      <c r="ER35" s="101"/>
      <c r="ES35" s="101"/>
      <c r="ET35" s="101"/>
      <c r="EU35" s="101"/>
      <c r="EV35" s="101"/>
      <c r="EW35" s="101"/>
      <c r="EX35" s="101"/>
      <c r="EY35" s="101"/>
      <c r="EZ35" s="101"/>
      <c r="FA35" s="101"/>
      <c r="FB35" s="101"/>
      <c r="FC35" s="101"/>
      <c r="FD35" s="101"/>
      <c r="FE35" s="101"/>
      <c r="FF35" s="101"/>
      <c r="FG35" s="101"/>
      <c r="FH35" s="101"/>
      <c r="FI35" s="101"/>
      <c r="FJ35" s="101"/>
      <c r="FK35" s="101"/>
      <c r="FL35" s="101"/>
      <c r="FM35" s="101"/>
      <c r="FN35" s="101"/>
      <c r="FO35" s="101"/>
      <c r="FP35" s="101"/>
      <c r="FQ35" s="101"/>
      <c r="FR35" s="101"/>
      <c r="FS35" s="101"/>
      <c r="FT35" s="101"/>
      <c r="FU35" s="101"/>
    </row>
    <row r="36" spans="1:177" s="94" customFormat="1" ht="12.9" customHeight="1">
      <c r="A36" s="171"/>
      <c r="B36" s="346" t="s">
        <v>1</v>
      </c>
      <c r="C36" s="561" t="s">
        <v>333</v>
      </c>
      <c r="D36" s="100"/>
      <c r="E36" s="240"/>
      <c r="F36" s="263"/>
      <c r="G36" s="263"/>
      <c r="H36" s="263"/>
      <c r="I36" s="263"/>
      <c r="J36" s="263"/>
      <c r="K36" s="263"/>
      <c r="L36" s="292"/>
      <c r="M36" s="322"/>
      <c r="N36" s="322"/>
      <c r="O36" s="169"/>
      <c r="P36" s="322"/>
      <c r="Q36" s="322"/>
      <c r="R36" s="36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1"/>
      <c r="AG36" s="101"/>
      <c r="AH36" s="101"/>
      <c r="AI36" s="101"/>
      <c r="AJ36" s="101"/>
      <c r="AK36" s="101"/>
      <c r="AL36" s="101"/>
      <c r="AM36" s="101"/>
      <c r="AN36" s="101"/>
      <c r="AO36" s="101"/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1"/>
      <c r="BL36" s="101"/>
      <c r="BM36" s="101"/>
      <c r="BN36" s="101"/>
      <c r="BO36" s="101"/>
      <c r="BP36" s="101"/>
      <c r="BQ36" s="101"/>
      <c r="BR36" s="101"/>
      <c r="BS36" s="101"/>
      <c r="BT36" s="101"/>
      <c r="BU36" s="101"/>
      <c r="BV36" s="101"/>
      <c r="BW36" s="101"/>
      <c r="BX36" s="101"/>
      <c r="BY36" s="101"/>
      <c r="BZ36" s="101"/>
      <c r="CA36" s="101"/>
      <c r="CB36" s="101"/>
      <c r="CC36" s="101"/>
      <c r="CD36" s="101"/>
      <c r="CE36" s="101"/>
      <c r="CF36" s="101"/>
      <c r="CG36" s="101"/>
      <c r="CH36" s="101"/>
      <c r="CI36" s="101"/>
      <c r="CJ36" s="101"/>
      <c r="CK36" s="101"/>
      <c r="CL36" s="101"/>
      <c r="CM36" s="101"/>
      <c r="CN36" s="101"/>
      <c r="CO36" s="101"/>
      <c r="CP36" s="101"/>
      <c r="CQ36" s="101"/>
      <c r="CR36" s="101"/>
      <c r="CS36" s="101"/>
      <c r="CT36" s="101"/>
      <c r="CU36" s="101"/>
      <c r="CV36" s="101"/>
      <c r="CW36" s="101"/>
      <c r="CX36" s="101"/>
      <c r="CY36" s="101"/>
      <c r="CZ36" s="101"/>
      <c r="DA36" s="101"/>
      <c r="DB36" s="101"/>
      <c r="DC36" s="101"/>
      <c r="DD36" s="101"/>
      <c r="DE36" s="101"/>
      <c r="DF36" s="101"/>
      <c r="DG36" s="101"/>
      <c r="DH36" s="101"/>
      <c r="DI36" s="101"/>
      <c r="DJ36" s="101"/>
      <c r="DK36" s="101"/>
      <c r="DL36" s="101"/>
      <c r="DM36" s="101"/>
      <c r="DN36" s="101"/>
      <c r="DO36" s="101"/>
      <c r="DP36" s="101"/>
      <c r="DQ36" s="101"/>
      <c r="DR36" s="101"/>
      <c r="DS36" s="101"/>
      <c r="DT36" s="101"/>
      <c r="DU36" s="101"/>
      <c r="DV36" s="101"/>
      <c r="DW36" s="101"/>
      <c r="DX36" s="101"/>
      <c r="DY36" s="101"/>
      <c r="DZ36" s="101"/>
      <c r="EA36" s="101"/>
      <c r="EB36" s="101"/>
      <c r="EC36" s="101"/>
      <c r="ED36" s="101"/>
      <c r="EE36" s="101"/>
      <c r="EF36" s="101"/>
      <c r="EG36" s="101"/>
      <c r="EH36" s="101"/>
      <c r="EI36" s="101"/>
      <c r="EJ36" s="101"/>
      <c r="EK36" s="101"/>
      <c r="EL36" s="101"/>
      <c r="EM36" s="101"/>
      <c r="EN36" s="101"/>
      <c r="EO36" s="101"/>
      <c r="EP36" s="101"/>
      <c r="EQ36" s="101"/>
      <c r="ER36" s="101"/>
      <c r="ES36" s="101"/>
      <c r="ET36" s="101"/>
      <c r="EU36" s="101"/>
      <c r="EV36" s="101"/>
      <c r="EW36" s="101"/>
      <c r="EX36" s="101"/>
      <c r="EY36" s="101"/>
      <c r="EZ36" s="101"/>
      <c r="FA36" s="101"/>
      <c r="FB36" s="101"/>
      <c r="FC36" s="101"/>
      <c r="FD36" s="101"/>
      <c r="FE36" s="101"/>
      <c r="FF36" s="101"/>
      <c r="FG36" s="101"/>
      <c r="FH36" s="101"/>
      <c r="FI36" s="101"/>
      <c r="FJ36" s="101"/>
      <c r="FK36" s="101"/>
      <c r="FL36" s="101"/>
      <c r="FM36" s="101"/>
      <c r="FN36" s="101"/>
      <c r="FO36" s="101"/>
      <c r="FP36" s="101"/>
      <c r="FQ36" s="101"/>
      <c r="FR36" s="101"/>
      <c r="FS36" s="101"/>
      <c r="FT36" s="101"/>
      <c r="FU36" s="101"/>
    </row>
    <row r="37" spans="1:177" s="94" customFormat="1" ht="12.9" customHeight="1">
      <c r="A37" s="171">
        <v>7</v>
      </c>
      <c r="B37" s="346" t="s">
        <v>607</v>
      </c>
      <c r="C37" s="100"/>
      <c r="D37" s="100"/>
      <c r="E37" s="436" t="s">
        <v>608</v>
      </c>
      <c r="F37" s="332">
        <v>0</v>
      </c>
      <c r="G37" s="332">
        <v>0</v>
      </c>
      <c r="H37" s="332">
        <v>1</v>
      </c>
      <c r="I37" s="293">
        <v>0</v>
      </c>
      <c r="J37" s="293">
        <v>0</v>
      </c>
      <c r="K37" s="371">
        <f>SUM(F37:J37)</f>
        <v>1</v>
      </c>
      <c r="L37" s="292" t="s">
        <v>17</v>
      </c>
      <c r="M37" s="322"/>
      <c r="N37" s="322"/>
      <c r="O37" s="169"/>
      <c r="P37" s="322">
        <f>+M37*K37</f>
        <v>0</v>
      </c>
      <c r="Q37" s="322">
        <f>+N37*K37</f>
        <v>0</v>
      </c>
      <c r="R37" s="361">
        <f t="shared" ref="R37" si="6">+K37*O37</f>
        <v>0</v>
      </c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01"/>
      <c r="BS37" s="101"/>
      <c r="BT37" s="101"/>
      <c r="BU37" s="101"/>
      <c r="BV37" s="101"/>
      <c r="BW37" s="101"/>
      <c r="BX37" s="101"/>
      <c r="BY37" s="101"/>
      <c r="BZ37" s="101"/>
      <c r="CA37" s="101"/>
      <c r="CB37" s="101"/>
      <c r="CC37" s="101"/>
      <c r="CD37" s="101"/>
      <c r="CE37" s="101"/>
      <c r="CF37" s="101"/>
      <c r="CG37" s="101"/>
      <c r="CH37" s="101"/>
      <c r="CI37" s="101"/>
      <c r="CJ37" s="101"/>
      <c r="CK37" s="101"/>
      <c r="CL37" s="101"/>
      <c r="CM37" s="101"/>
      <c r="CN37" s="101"/>
      <c r="CO37" s="101"/>
      <c r="CP37" s="101"/>
      <c r="CQ37" s="101"/>
      <c r="CR37" s="101"/>
      <c r="CS37" s="101"/>
      <c r="CT37" s="101"/>
      <c r="CU37" s="101"/>
      <c r="CV37" s="101"/>
      <c r="CW37" s="101"/>
      <c r="CX37" s="101"/>
      <c r="CY37" s="101"/>
      <c r="CZ37" s="101"/>
      <c r="DA37" s="101"/>
      <c r="DB37" s="101"/>
      <c r="DC37" s="101"/>
      <c r="DD37" s="101"/>
      <c r="DE37" s="101"/>
      <c r="DF37" s="101"/>
      <c r="DG37" s="101"/>
      <c r="DH37" s="101"/>
      <c r="DI37" s="101"/>
      <c r="DJ37" s="101"/>
      <c r="DK37" s="101"/>
      <c r="DL37" s="101"/>
      <c r="DM37" s="101"/>
      <c r="DN37" s="101"/>
      <c r="DO37" s="101"/>
      <c r="DP37" s="101"/>
      <c r="DQ37" s="101"/>
      <c r="DR37" s="101"/>
      <c r="DS37" s="101"/>
      <c r="DT37" s="101"/>
      <c r="DU37" s="101"/>
      <c r="DV37" s="101"/>
      <c r="DW37" s="101"/>
      <c r="DX37" s="101"/>
      <c r="DY37" s="101"/>
      <c r="DZ37" s="101"/>
      <c r="EA37" s="101"/>
      <c r="EB37" s="101"/>
      <c r="EC37" s="101"/>
      <c r="ED37" s="101"/>
      <c r="EE37" s="101"/>
      <c r="EF37" s="101"/>
      <c r="EG37" s="101"/>
      <c r="EH37" s="101"/>
      <c r="EI37" s="101"/>
      <c r="EJ37" s="101"/>
      <c r="EK37" s="101"/>
      <c r="EL37" s="101"/>
      <c r="EM37" s="101"/>
      <c r="EN37" s="101"/>
      <c r="EO37" s="101"/>
      <c r="EP37" s="101"/>
      <c r="EQ37" s="101"/>
      <c r="ER37" s="101"/>
      <c r="ES37" s="101"/>
      <c r="ET37" s="101"/>
      <c r="EU37" s="101"/>
      <c r="EV37" s="101"/>
      <c r="EW37" s="101"/>
      <c r="EX37" s="101"/>
      <c r="EY37" s="101"/>
      <c r="EZ37" s="101"/>
      <c r="FA37" s="101"/>
      <c r="FB37" s="101"/>
      <c r="FC37" s="101"/>
      <c r="FD37" s="101"/>
      <c r="FE37" s="101"/>
      <c r="FF37" s="101"/>
      <c r="FG37" s="101"/>
      <c r="FH37" s="101"/>
      <c r="FI37" s="101"/>
      <c r="FJ37" s="101"/>
      <c r="FK37" s="101"/>
      <c r="FL37" s="101"/>
      <c r="FM37" s="101"/>
      <c r="FN37" s="101"/>
      <c r="FO37" s="101"/>
      <c r="FP37" s="101"/>
      <c r="FQ37" s="101"/>
      <c r="FR37" s="101"/>
      <c r="FS37" s="101"/>
      <c r="FT37" s="101"/>
      <c r="FU37" s="101"/>
    </row>
    <row r="38" spans="1:177" s="94" customFormat="1" ht="12.9" customHeight="1">
      <c r="A38" s="171"/>
      <c r="B38" s="346" t="s">
        <v>1</v>
      </c>
      <c r="C38" s="100" t="s">
        <v>606</v>
      </c>
      <c r="D38" s="100"/>
      <c r="E38" s="240"/>
      <c r="F38" s="263"/>
      <c r="G38" s="263"/>
      <c r="H38" s="263"/>
      <c r="I38" s="263"/>
      <c r="J38" s="263"/>
      <c r="K38" s="263"/>
      <c r="L38" s="292"/>
      <c r="M38" s="322"/>
      <c r="N38" s="322"/>
      <c r="O38" s="169"/>
      <c r="P38" s="322"/>
      <c r="Q38" s="322"/>
      <c r="R38" s="36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1"/>
      <c r="BM38" s="101"/>
      <c r="BN38" s="101"/>
      <c r="BO38" s="101"/>
      <c r="BP38" s="101"/>
      <c r="BQ38" s="101"/>
      <c r="BR38" s="101"/>
      <c r="BS38" s="101"/>
      <c r="BT38" s="101"/>
      <c r="BU38" s="101"/>
      <c r="BV38" s="101"/>
      <c r="BW38" s="101"/>
      <c r="BX38" s="101"/>
      <c r="BY38" s="101"/>
      <c r="BZ38" s="101"/>
      <c r="CA38" s="101"/>
      <c r="CB38" s="101"/>
      <c r="CC38" s="101"/>
      <c r="CD38" s="101"/>
      <c r="CE38" s="101"/>
      <c r="CF38" s="101"/>
      <c r="CG38" s="101"/>
      <c r="CH38" s="101"/>
      <c r="CI38" s="101"/>
      <c r="CJ38" s="101"/>
      <c r="CK38" s="101"/>
      <c r="CL38" s="101"/>
      <c r="CM38" s="101"/>
      <c r="CN38" s="101"/>
      <c r="CO38" s="101"/>
      <c r="CP38" s="101"/>
      <c r="CQ38" s="101"/>
      <c r="CR38" s="101"/>
      <c r="CS38" s="101"/>
      <c r="CT38" s="101"/>
      <c r="CU38" s="101"/>
      <c r="CV38" s="101"/>
      <c r="CW38" s="101"/>
      <c r="CX38" s="101"/>
      <c r="CY38" s="101"/>
      <c r="CZ38" s="101"/>
      <c r="DA38" s="101"/>
      <c r="DB38" s="101"/>
      <c r="DC38" s="101"/>
      <c r="DD38" s="101"/>
      <c r="DE38" s="101"/>
      <c r="DF38" s="101"/>
      <c r="DG38" s="101"/>
      <c r="DH38" s="101"/>
      <c r="DI38" s="101"/>
      <c r="DJ38" s="101"/>
      <c r="DK38" s="101"/>
      <c r="DL38" s="101"/>
      <c r="DM38" s="101"/>
      <c r="DN38" s="101"/>
      <c r="DO38" s="101"/>
      <c r="DP38" s="101"/>
      <c r="DQ38" s="101"/>
      <c r="DR38" s="101"/>
      <c r="DS38" s="101"/>
      <c r="DT38" s="101"/>
      <c r="DU38" s="101"/>
      <c r="DV38" s="101"/>
      <c r="DW38" s="101"/>
      <c r="DX38" s="101"/>
      <c r="DY38" s="101"/>
      <c r="DZ38" s="101"/>
      <c r="EA38" s="101"/>
      <c r="EB38" s="101"/>
      <c r="EC38" s="101"/>
      <c r="ED38" s="101"/>
      <c r="EE38" s="101"/>
      <c r="EF38" s="101"/>
      <c r="EG38" s="101"/>
      <c r="EH38" s="101"/>
      <c r="EI38" s="101"/>
      <c r="EJ38" s="101"/>
      <c r="EK38" s="101"/>
      <c r="EL38" s="101"/>
      <c r="EM38" s="101"/>
      <c r="EN38" s="101"/>
      <c r="EO38" s="101"/>
      <c r="EP38" s="101"/>
      <c r="EQ38" s="101"/>
      <c r="ER38" s="101"/>
      <c r="ES38" s="101"/>
      <c r="ET38" s="101"/>
      <c r="EU38" s="101"/>
      <c r="EV38" s="101"/>
      <c r="EW38" s="101"/>
      <c r="EX38" s="101"/>
      <c r="EY38" s="101"/>
      <c r="EZ38" s="101"/>
      <c r="FA38" s="101"/>
      <c r="FB38" s="101"/>
      <c r="FC38" s="101"/>
      <c r="FD38" s="101"/>
      <c r="FE38" s="101"/>
      <c r="FF38" s="101"/>
      <c r="FG38" s="101"/>
      <c r="FH38" s="101"/>
      <c r="FI38" s="101"/>
      <c r="FJ38" s="101"/>
      <c r="FK38" s="101"/>
      <c r="FL38" s="101"/>
      <c r="FM38" s="101"/>
      <c r="FN38" s="101"/>
      <c r="FO38" s="101"/>
      <c r="FP38" s="101"/>
      <c r="FQ38" s="101"/>
      <c r="FR38" s="101"/>
      <c r="FS38" s="101"/>
      <c r="FT38" s="101"/>
      <c r="FU38" s="101"/>
    </row>
    <row r="39" spans="1:177" s="94" customFormat="1" ht="12.9" customHeight="1">
      <c r="A39" s="171"/>
      <c r="B39" s="346" t="s">
        <v>1</v>
      </c>
      <c r="C39" s="100" t="s">
        <v>398</v>
      </c>
      <c r="D39" s="100"/>
      <c r="E39" s="240"/>
      <c r="F39" s="263"/>
      <c r="G39" s="263"/>
      <c r="H39" s="263"/>
      <c r="I39" s="263"/>
      <c r="J39" s="263"/>
      <c r="K39" s="263"/>
      <c r="L39" s="292"/>
      <c r="M39" s="322"/>
      <c r="N39" s="322"/>
      <c r="O39" s="169"/>
      <c r="P39" s="322"/>
      <c r="Q39" s="322"/>
      <c r="R39" s="36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1"/>
      <c r="BM39" s="101"/>
      <c r="BN39" s="101"/>
      <c r="BO39" s="101"/>
      <c r="BP39" s="101"/>
      <c r="BQ39" s="101"/>
      <c r="BR39" s="101"/>
      <c r="BS39" s="101"/>
      <c r="BT39" s="101"/>
      <c r="BU39" s="101"/>
      <c r="BV39" s="101"/>
      <c r="BW39" s="101"/>
      <c r="BX39" s="101"/>
      <c r="BY39" s="101"/>
      <c r="BZ39" s="101"/>
      <c r="CA39" s="101"/>
      <c r="CB39" s="101"/>
      <c r="CC39" s="101"/>
      <c r="CD39" s="101"/>
      <c r="CE39" s="101"/>
      <c r="CF39" s="101"/>
      <c r="CG39" s="101"/>
      <c r="CH39" s="101"/>
      <c r="CI39" s="101"/>
      <c r="CJ39" s="101"/>
      <c r="CK39" s="101"/>
      <c r="CL39" s="101"/>
      <c r="CM39" s="101"/>
      <c r="CN39" s="101"/>
      <c r="CO39" s="101"/>
      <c r="CP39" s="101"/>
      <c r="CQ39" s="101"/>
      <c r="CR39" s="101"/>
      <c r="CS39" s="101"/>
      <c r="CT39" s="101"/>
      <c r="CU39" s="101"/>
      <c r="CV39" s="101"/>
      <c r="CW39" s="101"/>
      <c r="CX39" s="101"/>
      <c r="CY39" s="101"/>
      <c r="CZ39" s="101"/>
      <c r="DA39" s="101"/>
      <c r="DB39" s="101"/>
      <c r="DC39" s="101"/>
      <c r="DD39" s="101"/>
      <c r="DE39" s="101"/>
      <c r="DF39" s="101"/>
      <c r="DG39" s="101"/>
      <c r="DH39" s="101"/>
      <c r="DI39" s="101"/>
      <c r="DJ39" s="101"/>
      <c r="DK39" s="101"/>
      <c r="DL39" s="101"/>
      <c r="DM39" s="101"/>
      <c r="DN39" s="101"/>
      <c r="DO39" s="101"/>
      <c r="DP39" s="101"/>
      <c r="DQ39" s="101"/>
      <c r="DR39" s="101"/>
      <c r="DS39" s="101"/>
      <c r="DT39" s="101"/>
      <c r="DU39" s="101"/>
      <c r="DV39" s="101"/>
      <c r="DW39" s="101"/>
      <c r="DX39" s="101"/>
      <c r="DY39" s="101"/>
      <c r="DZ39" s="101"/>
      <c r="EA39" s="101"/>
      <c r="EB39" s="101"/>
      <c r="EC39" s="101"/>
      <c r="ED39" s="101"/>
      <c r="EE39" s="101"/>
      <c r="EF39" s="101"/>
      <c r="EG39" s="101"/>
      <c r="EH39" s="101"/>
      <c r="EI39" s="101"/>
      <c r="EJ39" s="101"/>
      <c r="EK39" s="101"/>
      <c r="EL39" s="101"/>
      <c r="EM39" s="101"/>
      <c r="EN39" s="101"/>
      <c r="EO39" s="101"/>
      <c r="EP39" s="101"/>
      <c r="EQ39" s="101"/>
      <c r="ER39" s="101"/>
      <c r="ES39" s="101"/>
      <c r="ET39" s="101"/>
      <c r="EU39" s="101"/>
      <c r="EV39" s="101"/>
      <c r="EW39" s="101"/>
      <c r="EX39" s="101"/>
      <c r="EY39" s="101"/>
      <c r="EZ39" s="101"/>
      <c r="FA39" s="101"/>
      <c r="FB39" s="101"/>
      <c r="FC39" s="101"/>
      <c r="FD39" s="101"/>
      <c r="FE39" s="101"/>
      <c r="FF39" s="101"/>
      <c r="FG39" s="101"/>
      <c r="FH39" s="101"/>
      <c r="FI39" s="101"/>
      <c r="FJ39" s="101"/>
      <c r="FK39" s="101"/>
      <c r="FL39" s="101"/>
      <c r="FM39" s="101"/>
      <c r="FN39" s="101"/>
      <c r="FO39" s="101"/>
      <c r="FP39" s="101"/>
      <c r="FQ39" s="101"/>
      <c r="FR39" s="101"/>
      <c r="FS39" s="101"/>
      <c r="FT39" s="101"/>
      <c r="FU39" s="101"/>
    </row>
    <row r="40" spans="1:177" s="94" customFormat="1" ht="12.9" customHeight="1">
      <c r="A40" s="171"/>
      <c r="B40" s="346" t="s">
        <v>1</v>
      </c>
      <c r="C40" s="561" t="s">
        <v>333</v>
      </c>
      <c r="D40" s="100"/>
      <c r="E40" s="240"/>
      <c r="F40" s="263"/>
      <c r="G40" s="263"/>
      <c r="H40" s="263"/>
      <c r="I40" s="263"/>
      <c r="J40" s="263"/>
      <c r="K40" s="263"/>
      <c r="L40" s="292"/>
      <c r="M40" s="322"/>
      <c r="N40" s="322"/>
      <c r="O40" s="169"/>
      <c r="P40" s="322"/>
      <c r="Q40" s="322"/>
      <c r="R40" s="36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1"/>
      <c r="AG40" s="101"/>
      <c r="AH40" s="101"/>
      <c r="AI40" s="101"/>
      <c r="AJ40" s="101"/>
      <c r="AK40" s="101"/>
      <c r="AL40" s="101"/>
      <c r="AM40" s="101"/>
      <c r="AN40" s="101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1"/>
      <c r="BM40" s="101"/>
      <c r="BN40" s="101"/>
      <c r="BO40" s="101"/>
      <c r="BP40" s="101"/>
      <c r="BQ40" s="101"/>
      <c r="BR40" s="101"/>
      <c r="BS40" s="101"/>
      <c r="BT40" s="101"/>
      <c r="BU40" s="101"/>
      <c r="BV40" s="101"/>
      <c r="BW40" s="101"/>
      <c r="BX40" s="101"/>
      <c r="BY40" s="101"/>
      <c r="BZ40" s="101"/>
      <c r="CA40" s="101"/>
      <c r="CB40" s="101"/>
      <c r="CC40" s="101"/>
      <c r="CD40" s="101"/>
      <c r="CE40" s="101"/>
      <c r="CF40" s="101"/>
      <c r="CG40" s="101"/>
      <c r="CH40" s="101"/>
      <c r="CI40" s="101"/>
      <c r="CJ40" s="101"/>
      <c r="CK40" s="101"/>
      <c r="CL40" s="101"/>
      <c r="CM40" s="101"/>
      <c r="CN40" s="101"/>
      <c r="CO40" s="101"/>
      <c r="CP40" s="101"/>
      <c r="CQ40" s="101"/>
      <c r="CR40" s="101"/>
      <c r="CS40" s="101"/>
      <c r="CT40" s="101"/>
      <c r="CU40" s="101"/>
      <c r="CV40" s="101"/>
      <c r="CW40" s="101"/>
      <c r="CX40" s="101"/>
      <c r="CY40" s="101"/>
      <c r="CZ40" s="101"/>
      <c r="DA40" s="101"/>
      <c r="DB40" s="101"/>
      <c r="DC40" s="101"/>
      <c r="DD40" s="101"/>
      <c r="DE40" s="101"/>
      <c r="DF40" s="101"/>
      <c r="DG40" s="101"/>
      <c r="DH40" s="101"/>
      <c r="DI40" s="101"/>
      <c r="DJ40" s="101"/>
      <c r="DK40" s="101"/>
      <c r="DL40" s="101"/>
      <c r="DM40" s="101"/>
      <c r="DN40" s="101"/>
      <c r="DO40" s="101"/>
      <c r="DP40" s="101"/>
      <c r="DQ40" s="101"/>
      <c r="DR40" s="101"/>
      <c r="DS40" s="101"/>
      <c r="DT40" s="101"/>
      <c r="DU40" s="101"/>
      <c r="DV40" s="101"/>
      <c r="DW40" s="101"/>
      <c r="DX40" s="101"/>
      <c r="DY40" s="101"/>
      <c r="DZ40" s="101"/>
      <c r="EA40" s="101"/>
      <c r="EB40" s="101"/>
      <c r="EC40" s="101"/>
      <c r="ED40" s="101"/>
      <c r="EE40" s="101"/>
      <c r="EF40" s="101"/>
      <c r="EG40" s="101"/>
      <c r="EH40" s="101"/>
      <c r="EI40" s="101"/>
      <c r="EJ40" s="101"/>
      <c r="EK40" s="101"/>
      <c r="EL40" s="101"/>
      <c r="EM40" s="101"/>
      <c r="EN40" s="101"/>
      <c r="EO40" s="101"/>
      <c r="EP40" s="101"/>
      <c r="EQ40" s="101"/>
      <c r="ER40" s="101"/>
      <c r="ES40" s="101"/>
      <c r="ET40" s="101"/>
      <c r="EU40" s="101"/>
      <c r="EV40" s="101"/>
      <c r="EW40" s="101"/>
      <c r="EX40" s="101"/>
      <c r="EY40" s="101"/>
      <c r="EZ40" s="101"/>
      <c r="FA40" s="101"/>
      <c r="FB40" s="101"/>
      <c r="FC40" s="101"/>
      <c r="FD40" s="101"/>
      <c r="FE40" s="101"/>
      <c r="FF40" s="101"/>
      <c r="FG40" s="101"/>
      <c r="FH40" s="101"/>
      <c r="FI40" s="101"/>
      <c r="FJ40" s="101"/>
      <c r="FK40" s="101"/>
      <c r="FL40" s="101"/>
      <c r="FM40" s="101"/>
      <c r="FN40" s="101"/>
      <c r="FO40" s="101"/>
      <c r="FP40" s="101"/>
      <c r="FQ40" s="101"/>
      <c r="FR40" s="101"/>
      <c r="FS40" s="101"/>
      <c r="FT40" s="101"/>
      <c r="FU40" s="101"/>
    </row>
    <row r="41" spans="1:177" s="94" customFormat="1" ht="12.9" customHeight="1">
      <c r="A41" s="171">
        <v>8</v>
      </c>
      <c r="B41" s="346" t="s">
        <v>610</v>
      </c>
      <c r="C41" s="100"/>
      <c r="D41" s="100"/>
      <c r="E41" s="436" t="s">
        <v>611</v>
      </c>
      <c r="F41" s="332">
        <v>0</v>
      </c>
      <c r="G41" s="332">
        <v>0</v>
      </c>
      <c r="H41" s="332"/>
      <c r="I41" s="293">
        <v>1</v>
      </c>
      <c r="J41" s="293">
        <v>0</v>
      </c>
      <c r="K41" s="371">
        <f>SUM(F41:J41)</f>
        <v>1</v>
      </c>
      <c r="L41" s="292" t="s">
        <v>17</v>
      </c>
      <c r="M41" s="322"/>
      <c r="N41" s="322"/>
      <c r="O41" s="169"/>
      <c r="P41" s="322">
        <f>+M41*K41</f>
        <v>0</v>
      </c>
      <c r="Q41" s="322">
        <f>+N41*K41</f>
        <v>0</v>
      </c>
      <c r="R41" s="361">
        <f t="shared" ref="R41" si="7">+K41*O41</f>
        <v>0</v>
      </c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1"/>
      <c r="BM41" s="101"/>
      <c r="BN41" s="101"/>
      <c r="BO41" s="101"/>
      <c r="BP41" s="101"/>
      <c r="BQ41" s="101"/>
      <c r="BR41" s="101"/>
      <c r="BS41" s="101"/>
      <c r="BT41" s="101"/>
      <c r="BU41" s="101"/>
      <c r="BV41" s="101"/>
      <c r="BW41" s="101"/>
      <c r="BX41" s="101"/>
      <c r="BY41" s="101"/>
      <c r="BZ41" s="101"/>
      <c r="CA41" s="101"/>
      <c r="CB41" s="101"/>
      <c r="CC41" s="101"/>
      <c r="CD41" s="101"/>
      <c r="CE41" s="101"/>
      <c r="CF41" s="101"/>
      <c r="CG41" s="101"/>
      <c r="CH41" s="101"/>
      <c r="CI41" s="101"/>
      <c r="CJ41" s="101"/>
      <c r="CK41" s="101"/>
      <c r="CL41" s="101"/>
      <c r="CM41" s="101"/>
      <c r="CN41" s="101"/>
      <c r="CO41" s="101"/>
      <c r="CP41" s="101"/>
      <c r="CQ41" s="101"/>
      <c r="CR41" s="101"/>
      <c r="CS41" s="101"/>
      <c r="CT41" s="101"/>
      <c r="CU41" s="101"/>
      <c r="CV41" s="101"/>
      <c r="CW41" s="101"/>
      <c r="CX41" s="101"/>
      <c r="CY41" s="101"/>
      <c r="CZ41" s="101"/>
      <c r="DA41" s="101"/>
      <c r="DB41" s="101"/>
      <c r="DC41" s="101"/>
      <c r="DD41" s="101"/>
      <c r="DE41" s="101"/>
      <c r="DF41" s="101"/>
      <c r="DG41" s="101"/>
      <c r="DH41" s="101"/>
      <c r="DI41" s="101"/>
      <c r="DJ41" s="101"/>
      <c r="DK41" s="101"/>
      <c r="DL41" s="101"/>
      <c r="DM41" s="101"/>
      <c r="DN41" s="101"/>
      <c r="DO41" s="101"/>
      <c r="DP41" s="101"/>
      <c r="DQ41" s="101"/>
      <c r="DR41" s="101"/>
      <c r="DS41" s="101"/>
      <c r="DT41" s="101"/>
      <c r="DU41" s="101"/>
      <c r="DV41" s="101"/>
      <c r="DW41" s="101"/>
      <c r="DX41" s="101"/>
      <c r="DY41" s="101"/>
      <c r="DZ41" s="101"/>
      <c r="EA41" s="101"/>
      <c r="EB41" s="101"/>
      <c r="EC41" s="101"/>
      <c r="ED41" s="101"/>
      <c r="EE41" s="101"/>
      <c r="EF41" s="101"/>
      <c r="EG41" s="101"/>
      <c r="EH41" s="101"/>
      <c r="EI41" s="101"/>
      <c r="EJ41" s="101"/>
      <c r="EK41" s="101"/>
      <c r="EL41" s="101"/>
      <c r="EM41" s="101"/>
      <c r="EN41" s="101"/>
      <c r="EO41" s="101"/>
      <c r="EP41" s="101"/>
      <c r="EQ41" s="101"/>
      <c r="ER41" s="101"/>
      <c r="ES41" s="101"/>
      <c r="ET41" s="101"/>
      <c r="EU41" s="101"/>
      <c r="EV41" s="101"/>
      <c r="EW41" s="101"/>
      <c r="EX41" s="101"/>
      <c r="EY41" s="101"/>
      <c r="EZ41" s="101"/>
      <c r="FA41" s="101"/>
      <c r="FB41" s="101"/>
      <c r="FC41" s="101"/>
      <c r="FD41" s="101"/>
      <c r="FE41" s="101"/>
      <c r="FF41" s="101"/>
      <c r="FG41" s="101"/>
      <c r="FH41" s="101"/>
      <c r="FI41" s="101"/>
      <c r="FJ41" s="101"/>
      <c r="FK41" s="101"/>
      <c r="FL41" s="101"/>
      <c r="FM41" s="101"/>
      <c r="FN41" s="101"/>
      <c r="FO41" s="101"/>
      <c r="FP41" s="101"/>
      <c r="FQ41" s="101"/>
      <c r="FR41" s="101"/>
      <c r="FS41" s="101"/>
      <c r="FT41" s="101"/>
      <c r="FU41" s="101"/>
    </row>
    <row r="42" spans="1:177" s="94" customFormat="1" ht="12.9" customHeight="1">
      <c r="A42" s="171"/>
      <c r="B42" s="346" t="s">
        <v>1</v>
      </c>
      <c r="C42" s="100" t="s">
        <v>613</v>
      </c>
      <c r="D42" s="100"/>
      <c r="E42" s="240"/>
      <c r="F42" s="263"/>
      <c r="G42" s="263"/>
      <c r="H42" s="263"/>
      <c r="I42" s="263"/>
      <c r="J42" s="263"/>
      <c r="K42" s="263"/>
      <c r="L42" s="292"/>
      <c r="M42" s="322"/>
      <c r="N42" s="322"/>
      <c r="O42" s="169"/>
      <c r="P42" s="322"/>
      <c r="Q42" s="322"/>
      <c r="R42" s="36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1"/>
      <c r="AG42" s="101"/>
      <c r="AH42" s="101"/>
      <c r="AI42" s="101"/>
      <c r="AJ42" s="101"/>
      <c r="AK42" s="101"/>
      <c r="AL42" s="101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  <c r="BJ42" s="101"/>
      <c r="BK42" s="101"/>
      <c r="BL42" s="101"/>
      <c r="BM42" s="101"/>
      <c r="BN42" s="101"/>
      <c r="BO42" s="101"/>
      <c r="BP42" s="101"/>
      <c r="BQ42" s="101"/>
      <c r="BR42" s="101"/>
      <c r="BS42" s="101"/>
      <c r="BT42" s="101"/>
      <c r="BU42" s="101"/>
      <c r="BV42" s="101"/>
      <c r="BW42" s="101"/>
      <c r="BX42" s="101"/>
      <c r="BY42" s="101"/>
      <c r="BZ42" s="101"/>
      <c r="CA42" s="101"/>
      <c r="CB42" s="101"/>
      <c r="CC42" s="101"/>
      <c r="CD42" s="101"/>
      <c r="CE42" s="101"/>
      <c r="CF42" s="101"/>
      <c r="CG42" s="101"/>
      <c r="CH42" s="101"/>
      <c r="CI42" s="101"/>
      <c r="CJ42" s="101"/>
      <c r="CK42" s="101"/>
      <c r="CL42" s="101"/>
      <c r="CM42" s="101"/>
      <c r="CN42" s="101"/>
      <c r="CO42" s="101"/>
      <c r="CP42" s="101"/>
      <c r="CQ42" s="101"/>
      <c r="CR42" s="101"/>
      <c r="CS42" s="101"/>
      <c r="CT42" s="101"/>
      <c r="CU42" s="101"/>
      <c r="CV42" s="101"/>
      <c r="CW42" s="101"/>
      <c r="CX42" s="101"/>
      <c r="CY42" s="101"/>
      <c r="CZ42" s="101"/>
      <c r="DA42" s="101"/>
      <c r="DB42" s="101"/>
      <c r="DC42" s="101"/>
      <c r="DD42" s="101"/>
      <c r="DE42" s="101"/>
      <c r="DF42" s="101"/>
      <c r="DG42" s="101"/>
      <c r="DH42" s="101"/>
      <c r="DI42" s="101"/>
      <c r="DJ42" s="101"/>
      <c r="DK42" s="101"/>
      <c r="DL42" s="101"/>
      <c r="DM42" s="101"/>
      <c r="DN42" s="101"/>
      <c r="DO42" s="101"/>
      <c r="DP42" s="101"/>
      <c r="DQ42" s="101"/>
      <c r="DR42" s="101"/>
      <c r="DS42" s="101"/>
      <c r="DT42" s="101"/>
      <c r="DU42" s="101"/>
      <c r="DV42" s="101"/>
      <c r="DW42" s="101"/>
      <c r="DX42" s="101"/>
      <c r="DY42" s="101"/>
      <c r="DZ42" s="101"/>
      <c r="EA42" s="101"/>
      <c r="EB42" s="101"/>
      <c r="EC42" s="101"/>
      <c r="ED42" s="101"/>
      <c r="EE42" s="101"/>
      <c r="EF42" s="101"/>
      <c r="EG42" s="101"/>
      <c r="EH42" s="101"/>
      <c r="EI42" s="101"/>
      <c r="EJ42" s="101"/>
      <c r="EK42" s="101"/>
      <c r="EL42" s="101"/>
      <c r="EM42" s="101"/>
      <c r="EN42" s="101"/>
      <c r="EO42" s="101"/>
      <c r="EP42" s="101"/>
      <c r="EQ42" s="101"/>
      <c r="ER42" s="101"/>
      <c r="ES42" s="101"/>
      <c r="ET42" s="101"/>
      <c r="EU42" s="101"/>
      <c r="EV42" s="101"/>
      <c r="EW42" s="101"/>
      <c r="EX42" s="101"/>
      <c r="EY42" s="101"/>
      <c r="EZ42" s="101"/>
      <c r="FA42" s="101"/>
      <c r="FB42" s="101"/>
      <c r="FC42" s="101"/>
      <c r="FD42" s="101"/>
      <c r="FE42" s="101"/>
      <c r="FF42" s="101"/>
      <c r="FG42" s="101"/>
      <c r="FH42" s="101"/>
      <c r="FI42" s="101"/>
      <c r="FJ42" s="101"/>
      <c r="FK42" s="101"/>
      <c r="FL42" s="101"/>
      <c r="FM42" s="101"/>
      <c r="FN42" s="101"/>
      <c r="FO42" s="101"/>
      <c r="FP42" s="101"/>
      <c r="FQ42" s="101"/>
      <c r="FR42" s="101"/>
      <c r="FS42" s="101"/>
      <c r="FT42" s="101"/>
      <c r="FU42" s="101"/>
    </row>
    <row r="43" spans="1:177" s="94" customFormat="1" ht="12.9" customHeight="1">
      <c r="A43" s="171"/>
      <c r="B43" s="346" t="s">
        <v>1</v>
      </c>
      <c r="C43" s="100" t="s">
        <v>398</v>
      </c>
      <c r="D43" s="100"/>
      <c r="E43" s="240"/>
      <c r="F43" s="263"/>
      <c r="G43" s="263"/>
      <c r="H43" s="263"/>
      <c r="I43" s="263"/>
      <c r="J43" s="263"/>
      <c r="K43" s="263"/>
      <c r="L43" s="292"/>
      <c r="M43" s="322"/>
      <c r="N43" s="322"/>
      <c r="O43" s="169"/>
      <c r="P43" s="322"/>
      <c r="Q43" s="322"/>
      <c r="R43" s="36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1"/>
      <c r="AG43" s="101"/>
      <c r="AH43" s="101"/>
      <c r="AI43" s="101"/>
      <c r="AJ43" s="101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101"/>
      <c r="BD43" s="101"/>
      <c r="BE43" s="101"/>
      <c r="BF43" s="101"/>
      <c r="BG43" s="101"/>
      <c r="BH43" s="101"/>
      <c r="BI43" s="101"/>
      <c r="BJ43" s="101"/>
      <c r="BK43" s="101"/>
      <c r="BL43" s="101"/>
      <c r="BM43" s="101"/>
      <c r="BN43" s="101"/>
      <c r="BO43" s="101"/>
      <c r="BP43" s="101"/>
      <c r="BQ43" s="101"/>
      <c r="BR43" s="101"/>
      <c r="BS43" s="101"/>
      <c r="BT43" s="101"/>
      <c r="BU43" s="101"/>
      <c r="BV43" s="101"/>
      <c r="BW43" s="101"/>
      <c r="BX43" s="101"/>
      <c r="BY43" s="101"/>
      <c r="BZ43" s="101"/>
      <c r="CA43" s="101"/>
      <c r="CB43" s="101"/>
      <c r="CC43" s="101"/>
      <c r="CD43" s="101"/>
      <c r="CE43" s="101"/>
      <c r="CF43" s="101"/>
      <c r="CG43" s="101"/>
      <c r="CH43" s="101"/>
      <c r="CI43" s="101"/>
      <c r="CJ43" s="101"/>
      <c r="CK43" s="101"/>
      <c r="CL43" s="101"/>
      <c r="CM43" s="101"/>
      <c r="CN43" s="101"/>
      <c r="CO43" s="101"/>
      <c r="CP43" s="101"/>
      <c r="CQ43" s="101"/>
      <c r="CR43" s="101"/>
      <c r="CS43" s="101"/>
      <c r="CT43" s="101"/>
      <c r="CU43" s="101"/>
      <c r="CV43" s="101"/>
      <c r="CW43" s="101"/>
      <c r="CX43" s="101"/>
      <c r="CY43" s="101"/>
      <c r="CZ43" s="101"/>
      <c r="DA43" s="101"/>
      <c r="DB43" s="101"/>
      <c r="DC43" s="101"/>
      <c r="DD43" s="101"/>
      <c r="DE43" s="101"/>
      <c r="DF43" s="101"/>
      <c r="DG43" s="101"/>
      <c r="DH43" s="101"/>
      <c r="DI43" s="101"/>
      <c r="DJ43" s="101"/>
      <c r="DK43" s="101"/>
      <c r="DL43" s="101"/>
      <c r="DM43" s="101"/>
      <c r="DN43" s="101"/>
      <c r="DO43" s="101"/>
      <c r="DP43" s="101"/>
      <c r="DQ43" s="101"/>
      <c r="DR43" s="101"/>
      <c r="DS43" s="101"/>
      <c r="DT43" s="101"/>
      <c r="DU43" s="101"/>
      <c r="DV43" s="101"/>
      <c r="DW43" s="101"/>
      <c r="DX43" s="101"/>
      <c r="DY43" s="101"/>
      <c r="DZ43" s="101"/>
      <c r="EA43" s="101"/>
      <c r="EB43" s="101"/>
      <c r="EC43" s="101"/>
      <c r="ED43" s="101"/>
      <c r="EE43" s="101"/>
      <c r="EF43" s="101"/>
      <c r="EG43" s="101"/>
      <c r="EH43" s="101"/>
      <c r="EI43" s="101"/>
      <c r="EJ43" s="101"/>
      <c r="EK43" s="101"/>
      <c r="EL43" s="101"/>
      <c r="EM43" s="101"/>
      <c r="EN43" s="101"/>
      <c r="EO43" s="101"/>
      <c r="EP43" s="101"/>
      <c r="EQ43" s="101"/>
      <c r="ER43" s="101"/>
      <c r="ES43" s="101"/>
      <c r="ET43" s="101"/>
      <c r="EU43" s="101"/>
      <c r="EV43" s="101"/>
      <c r="EW43" s="101"/>
      <c r="EX43" s="101"/>
      <c r="EY43" s="101"/>
      <c r="EZ43" s="101"/>
      <c r="FA43" s="101"/>
      <c r="FB43" s="101"/>
      <c r="FC43" s="101"/>
      <c r="FD43" s="101"/>
      <c r="FE43" s="101"/>
      <c r="FF43" s="101"/>
      <c r="FG43" s="101"/>
      <c r="FH43" s="101"/>
      <c r="FI43" s="101"/>
      <c r="FJ43" s="101"/>
      <c r="FK43" s="101"/>
      <c r="FL43" s="101"/>
      <c r="FM43" s="101"/>
      <c r="FN43" s="101"/>
      <c r="FO43" s="101"/>
      <c r="FP43" s="101"/>
      <c r="FQ43" s="101"/>
      <c r="FR43" s="101"/>
      <c r="FS43" s="101"/>
      <c r="FT43" s="101"/>
      <c r="FU43" s="101"/>
    </row>
    <row r="44" spans="1:177" s="94" customFormat="1" ht="12.9" customHeight="1">
      <c r="A44" s="171"/>
      <c r="B44" s="346" t="s">
        <v>1</v>
      </c>
      <c r="C44" s="561" t="s">
        <v>612</v>
      </c>
      <c r="D44" s="100"/>
      <c r="E44" s="240"/>
      <c r="F44" s="263"/>
      <c r="G44" s="263"/>
      <c r="H44" s="263"/>
      <c r="I44" s="263"/>
      <c r="J44" s="263"/>
      <c r="K44" s="263"/>
      <c r="L44" s="292"/>
      <c r="M44" s="322"/>
      <c r="N44" s="322"/>
      <c r="O44" s="169"/>
      <c r="P44" s="322"/>
      <c r="Q44" s="322"/>
      <c r="R44" s="36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1"/>
      <c r="AG44" s="101"/>
      <c r="AH44" s="101"/>
      <c r="AI44" s="101"/>
      <c r="AJ44" s="101"/>
      <c r="AK44" s="101"/>
      <c r="AL44" s="101"/>
      <c r="AM44" s="101"/>
      <c r="AN44" s="101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  <c r="BI44" s="101"/>
      <c r="BJ44" s="101"/>
      <c r="BK44" s="101"/>
      <c r="BL44" s="101"/>
      <c r="BM44" s="101"/>
      <c r="BN44" s="101"/>
      <c r="BO44" s="101"/>
      <c r="BP44" s="101"/>
      <c r="BQ44" s="101"/>
      <c r="BR44" s="101"/>
      <c r="BS44" s="101"/>
      <c r="BT44" s="101"/>
      <c r="BU44" s="101"/>
      <c r="BV44" s="101"/>
      <c r="BW44" s="101"/>
      <c r="BX44" s="101"/>
      <c r="BY44" s="101"/>
      <c r="BZ44" s="101"/>
      <c r="CA44" s="101"/>
      <c r="CB44" s="101"/>
      <c r="CC44" s="101"/>
      <c r="CD44" s="101"/>
      <c r="CE44" s="101"/>
      <c r="CF44" s="101"/>
      <c r="CG44" s="101"/>
      <c r="CH44" s="101"/>
      <c r="CI44" s="101"/>
      <c r="CJ44" s="101"/>
      <c r="CK44" s="101"/>
      <c r="CL44" s="101"/>
      <c r="CM44" s="101"/>
      <c r="CN44" s="101"/>
      <c r="CO44" s="101"/>
      <c r="CP44" s="101"/>
      <c r="CQ44" s="101"/>
      <c r="CR44" s="101"/>
      <c r="CS44" s="101"/>
      <c r="CT44" s="101"/>
      <c r="CU44" s="101"/>
      <c r="CV44" s="101"/>
      <c r="CW44" s="101"/>
      <c r="CX44" s="101"/>
      <c r="CY44" s="101"/>
      <c r="CZ44" s="101"/>
      <c r="DA44" s="101"/>
      <c r="DB44" s="101"/>
      <c r="DC44" s="101"/>
      <c r="DD44" s="101"/>
      <c r="DE44" s="101"/>
      <c r="DF44" s="101"/>
      <c r="DG44" s="101"/>
      <c r="DH44" s="101"/>
      <c r="DI44" s="101"/>
      <c r="DJ44" s="101"/>
      <c r="DK44" s="101"/>
      <c r="DL44" s="101"/>
      <c r="DM44" s="101"/>
      <c r="DN44" s="101"/>
      <c r="DO44" s="101"/>
      <c r="DP44" s="101"/>
      <c r="DQ44" s="101"/>
      <c r="DR44" s="101"/>
      <c r="DS44" s="101"/>
      <c r="DT44" s="101"/>
      <c r="DU44" s="101"/>
      <c r="DV44" s="101"/>
      <c r="DW44" s="101"/>
      <c r="DX44" s="101"/>
      <c r="DY44" s="101"/>
      <c r="DZ44" s="101"/>
      <c r="EA44" s="101"/>
      <c r="EB44" s="101"/>
      <c r="EC44" s="101"/>
      <c r="ED44" s="101"/>
      <c r="EE44" s="101"/>
      <c r="EF44" s="101"/>
      <c r="EG44" s="101"/>
      <c r="EH44" s="101"/>
      <c r="EI44" s="101"/>
      <c r="EJ44" s="101"/>
      <c r="EK44" s="101"/>
      <c r="EL44" s="101"/>
      <c r="EM44" s="101"/>
      <c r="EN44" s="101"/>
      <c r="EO44" s="101"/>
      <c r="EP44" s="101"/>
      <c r="EQ44" s="101"/>
      <c r="ER44" s="101"/>
      <c r="ES44" s="101"/>
      <c r="ET44" s="101"/>
      <c r="EU44" s="101"/>
      <c r="EV44" s="101"/>
      <c r="EW44" s="101"/>
      <c r="EX44" s="101"/>
      <c r="EY44" s="101"/>
      <c r="EZ44" s="101"/>
      <c r="FA44" s="101"/>
      <c r="FB44" s="101"/>
      <c r="FC44" s="101"/>
      <c r="FD44" s="101"/>
      <c r="FE44" s="101"/>
      <c r="FF44" s="101"/>
      <c r="FG44" s="101"/>
      <c r="FH44" s="101"/>
      <c r="FI44" s="101"/>
      <c r="FJ44" s="101"/>
      <c r="FK44" s="101"/>
      <c r="FL44" s="101"/>
      <c r="FM44" s="101"/>
      <c r="FN44" s="101"/>
      <c r="FO44" s="101"/>
      <c r="FP44" s="101"/>
      <c r="FQ44" s="101"/>
      <c r="FR44" s="101"/>
      <c r="FS44" s="101"/>
      <c r="FT44" s="101"/>
      <c r="FU44" s="101"/>
    </row>
    <row r="45" spans="1:177" s="94" customFormat="1" ht="12.9" customHeight="1">
      <c r="A45" s="171"/>
      <c r="B45" s="346" t="s">
        <v>1</v>
      </c>
      <c r="C45" s="561" t="s">
        <v>609</v>
      </c>
      <c r="D45" s="100"/>
      <c r="E45" s="240"/>
      <c r="F45" s="263"/>
      <c r="G45" s="263"/>
      <c r="H45" s="263"/>
      <c r="I45" s="263"/>
      <c r="J45" s="263"/>
      <c r="K45" s="263"/>
      <c r="L45" s="292"/>
      <c r="M45" s="322"/>
      <c r="N45" s="322"/>
      <c r="O45" s="169"/>
      <c r="P45" s="322"/>
      <c r="Q45" s="322"/>
      <c r="R45" s="36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1"/>
      <c r="AG45" s="101"/>
      <c r="AH45" s="101"/>
      <c r="AI45" s="101"/>
      <c r="AJ45" s="101"/>
      <c r="AK45" s="101"/>
      <c r="AL45" s="101"/>
      <c r="AM45" s="101"/>
      <c r="AN45" s="101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101"/>
      <c r="BR45" s="101"/>
      <c r="BS45" s="101"/>
      <c r="BT45" s="101"/>
      <c r="BU45" s="101"/>
      <c r="BV45" s="101"/>
      <c r="BW45" s="101"/>
      <c r="BX45" s="101"/>
      <c r="BY45" s="101"/>
      <c r="BZ45" s="101"/>
      <c r="CA45" s="101"/>
      <c r="CB45" s="101"/>
      <c r="CC45" s="101"/>
      <c r="CD45" s="101"/>
      <c r="CE45" s="101"/>
      <c r="CF45" s="101"/>
      <c r="CG45" s="101"/>
      <c r="CH45" s="101"/>
      <c r="CI45" s="101"/>
      <c r="CJ45" s="101"/>
      <c r="CK45" s="101"/>
      <c r="CL45" s="101"/>
      <c r="CM45" s="101"/>
      <c r="CN45" s="101"/>
      <c r="CO45" s="101"/>
      <c r="CP45" s="101"/>
      <c r="CQ45" s="101"/>
      <c r="CR45" s="101"/>
      <c r="CS45" s="101"/>
      <c r="CT45" s="101"/>
      <c r="CU45" s="101"/>
      <c r="CV45" s="101"/>
      <c r="CW45" s="101"/>
      <c r="CX45" s="101"/>
      <c r="CY45" s="101"/>
      <c r="CZ45" s="101"/>
      <c r="DA45" s="101"/>
      <c r="DB45" s="101"/>
      <c r="DC45" s="101"/>
      <c r="DD45" s="101"/>
      <c r="DE45" s="101"/>
      <c r="DF45" s="101"/>
      <c r="DG45" s="101"/>
      <c r="DH45" s="101"/>
      <c r="DI45" s="101"/>
      <c r="DJ45" s="101"/>
      <c r="DK45" s="101"/>
      <c r="DL45" s="101"/>
      <c r="DM45" s="101"/>
      <c r="DN45" s="101"/>
      <c r="DO45" s="101"/>
      <c r="DP45" s="101"/>
      <c r="DQ45" s="101"/>
      <c r="DR45" s="101"/>
      <c r="DS45" s="101"/>
      <c r="DT45" s="101"/>
      <c r="DU45" s="101"/>
      <c r="DV45" s="101"/>
      <c r="DW45" s="101"/>
      <c r="DX45" s="101"/>
      <c r="DY45" s="101"/>
      <c r="DZ45" s="101"/>
      <c r="EA45" s="101"/>
      <c r="EB45" s="101"/>
      <c r="EC45" s="101"/>
      <c r="ED45" s="101"/>
      <c r="EE45" s="101"/>
      <c r="EF45" s="101"/>
      <c r="EG45" s="101"/>
      <c r="EH45" s="101"/>
      <c r="EI45" s="101"/>
      <c r="EJ45" s="101"/>
      <c r="EK45" s="101"/>
      <c r="EL45" s="101"/>
      <c r="EM45" s="101"/>
      <c r="EN45" s="101"/>
      <c r="EO45" s="101"/>
      <c r="EP45" s="101"/>
      <c r="EQ45" s="101"/>
      <c r="ER45" s="101"/>
      <c r="ES45" s="101"/>
      <c r="ET45" s="101"/>
      <c r="EU45" s="101"/>
      <c r="EV45" s="101"/>
      <c r="EW45" s="101"/>
      <c r="EX45" s="101"/>
      <c r="EY45" s="101"/>
      <c r="EZ45" s="101"/>
      <c r="FA45" s="101"/>
      <c r="FB45" s="101"/>
      <c r="FC45" s="101"/>
      <c r="FD45" s="101"/>
      <c r="FE45" s="101"/>
      <c r="FF45" s="101"/>
      <c r="FG45" s="101"/>
      <c r="FH45" s="101"/>
      <c r="FI45" s="101"/>
      <c r="FJ45" s="101"/>
      <c r="FK45" s="101"/>
      <c r="FL45" s="101"/>
      <c r="FM45" s="101"/>
      <c r="FN45" s="101"/>
      <c r="FO45" s="101"/>
      <c r="FP45" s="101"/>
      <c r="FQ45" s="101"/>
      <c r="FR45" s="101"/>
      <c r="FS45" s="101"/>
      <c r="FT45" s="101"/>
      <c r="FU45" s="101"/>
    </row>
    <row r="46" spans="1:177" s="94" customFormat="1" ht="12.9" customHeight="1">
      <c r="A46" s="171">
        <v>9</v>
      </c>
      <c r="B46" s="346" t="s">
        <v>614</v>
      </c>
      <c r="C46" s="100"/>
      <c r="D46" s="100"/>
      <c r="E46" s="436" t="s">
        <v>615</v>
      </c>
      <c r="F46" s="332">
        <v>0</v>
      </c>
      <c r="G46" s="332">
        <v>0</v>
      </c>
      <c r="H46" s="332"/>
      <c r="I46" s="293">
        <v>1</v>
      </c>
      <c r="J46" s="293">
        <v>0</v>
      </c>
      <c r="K46" s="371">
        <f>SUM(F46:J46)</f>
        <v>1</v>
      </c>
      <c r="L46" s="292" t="s">
        <v>17</v>
      </c>
      <c r="M46" s="322"/>
      <c r="N46" s="322"/>
      <c r="O46" s="169"/>
      <c r="P46" s="322">
        <f>+M46*K46</f>
        <v>0</v>
      </c>
      <c r="Q46" s="322">
        <f>+N46*K46</f>
        <v>0</v>
      </c>
      <c r="R46" s="361">
        <f t="shared" ref="R46" si="8">+K46*O46</f>
        <v>0</v>
      </c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1"/>
      <c r="AJ46" s="101"/>
      <c r="AK46" s="101"/>
      <c r="AL46" s="101"/>
      <c r="AM46" s="101"/>
      <c r="AN46" s="101"/>
      <c r="AO46" s="101"/>
      <c r="AP46" s="101"/>
      <c r="AQ46" s="101"/>
      <c r="AR46" s="101"/>
      <c r="AS46" s="101"/>
      <c r="AT46" s="101"/>
      <c r="AU46" s="101"/>
      <c r="AV46" s="101"/>
      <c r="AW46" s="101"/>
      <c r="AX46" s="101"/>
      <c r="AY46" s="101"/>
      <c r="AZ46" s="101"/>
      <c r="BA46" s="101"/>
      <c r="BB46" s="101"/>
      <c r="BC46" s="101"/>
      <c r="BD46" s="101"/>
      <c r="BE46" s="101"/>
      <c r="BF46" s="101"/>
      <c r="BG46" s="101"/>
      <c r="BH46" s="101"/>
      <c r="BI46" s="101"/>
      <c r="BJ46" s="101"/>
      <c r="BK46" s="101"/>
      <c r="BL46" s="101"/>
      <c r="BM46" s="101"/>
      <c r="BN46" s="101"/>
      <c r="BO46" s="101"/>
      <c r="BP46" s="101"/>
      <c r="BQ46" s="101"/>
      <c r="BR46" s="101"/>
      <c r="BS46" s="101"/>
      <c r="BT46" s="101"/>
      <c r="BU46" s="101"/>
      <c r="BV46" s="101"/>
      <c r="BW46" s="101"/>
      <c r="BX46" s="101"/>
      <c r="BY46" s="101"/>
      <c r="BZ46" s="101"/>
      <c r="CA46" s="101"/>
      <c r="CB46" s="101"/>
      <c r="CC46" s="101"/>
      <c r="CD46" s="101"/>
      <c r="CE46" s="101"/>
      <c r="CF46" s="101"/>
      <c r="CG46" s="101"/>
      <c r="CH46" s="101"/>
      <c r="CI46" s="101"/>
      <c r="CJ46" s="101"/>
      <c r="CK46" s="101"/>
      <c r="CL46" s="101"/>
      <c r="CM46" s="101"/>
      <c r="CN46" s="101"/>
      <c r="CO46" s="101"/>
      <c r="CP46" s="101"/>
      <c r="CQ46" s="101"/>
      <c r="CR46" s="101"/>
      <c r="CS46" s="101"/>
      <c r="CT46" s="101"/>
      <c r="CU46" s="101"/>
      <c r="CV46" s="101"/>
      <c r="CW46" s="101"/>
      <c r="CX46" s="101"/>
      <c r="CY46" s="101"/>
      <c r="CZ46" s="101"/>
      <c r="DA46" s="101"/>
      <c r="DB46" s="101"/>
      <c r="DC46" s="101"/>
      <c r="DD46" s="101"/>
      <c r="DE46" s="101"/>
      <c r="DF46" s="101"/>
      <c r="DG46" s="101"/>
      <c r="DH46" s="101"/>
      <c r="DI46" s="101"/>
      <c r="DJ46" s="101"/>
      <c r="DK46" s="101"/>
      <c r="DL46" s="101"/>
      <c r="DM46" s="101"/>
      <c r="DN46" s="101"/>
      <c r="DO46" s="101"/>
      <c r="DP46" s="101"/>
      <c r="DQ46" s="101"/>
      <c r="DR46" s="101"/>
      <c r="DS46" s="101"/>
      <c r="DT46" s="101"/>
      <c r="DU46" s="101"/>
      <c r="DV46" s="101"/>
      <c r="DW46" s="101"/>
      <c r="DX46" s="101"/>
      <c r="DY46" s="101"/>
      <c r="DZ46" s="101"/>
      <c r="EA46" s="101"/>
      <c r="EB46" s="101"/>
      <c r="EC46" s="101"/>
      <c r="ED46" s="101"/>
      <c r="EE46" s="101"/>
      <c r="EF46" s="101"/>
      <c r="EG46" s="101"/>
      <c r="EH46" s="101"/>
      <c r="EI46" s="101"/>
      <c r="EJ46" s="101"/>
      <c r="EK46" s="101"/>
      <c r="EL46" s="101"/>
      <c r="EM46" s="101"/>
      <c r="EN46" s="101"/>
      <c r="EO46" s="101"/>
      <c r="EP46" s="101"/>
      <c r="EQ46" s="101"/>
      <c r="ER46" s="101"/>
      <c r="ES46" s="101"/>
      <c r="ET46" s="101"/>
      <c r="EU46" s="101"/>
      <c r="EV46" s="101"/>
      <c r="EW46" s="101"/>
      <c r="EX46" s="101"/>
      <c r="EY46" s="101"/>
      <c r="EZ46" s="101"/>
      <c r="FA46" s="101"/>
      <c r="FB46" s="101"/>
      <c r="FC46" s="101"/>
      <c r="FD46" s="101"/>
      <c r="FE46" s="101"/>
      <c r="FF46" s="101"/>
      <c r="FG46" s="101"/>
      <c r="FH46" s="101"/>
      <c r="FI46" s="101"/>
      <c r="FJ46" s="101"/>
      <c r="FK46" s="101"/>
      <c r="FL46" s="101"/>
      <c r="FM46" s="101"/>
      <c r="FN46" s="101"/>
      <c r="FO46" s="101"/>
      <c r="FP46" s="101"/>
      <c r="FQ46" s="101"/>
      <c r="FR46" s="101"/>
      <c r="FS46" s="101"/>
      <c r="FT46" s="101"/>
      <c r="FU46" s="101"/>
    </row>
    <row r="47" spans="1:177" s="94" customFormat="1" ht="12.9" customHeight="1">
      <c r="A47" s="171"/>
      <c r="B47" s="346" t="s">
        <v>1</v>
      </c>
      <c r="C47" s="100" t="s">
        <v>616</v>
      </c>
      <c r="D47" s="100"/>
      <c r="E47" s="240"/>
      <c r="F47" s="263"/>
      <c r="G47" s="263"/>
      <c r="H47" s="263"/>
      <c r="I47" s="263"/>
      <c r="J47" s="263"/>
      <c r="K47" s="263"/>
      <c r="L47" s="292"/>
      <c r="M47" s="322"/>
      <c r="N47" s="322"/>
      <c r="O47" s="169"/>
      <c r="P47" s="322"/>
      <c r="Q47" s="322"/>
      <c r="R47" s="36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1"/>
      <c r="AG47" s="101"/>
      <c r="AH47" s="101"/>
      <c r="AI47" s="101"/>
      <c r="AJ47" s="101"/>
      <c r="AK47" s="101"/>
      <c r="AL47" s="101"/>
      <c r="AM47" s="101"/>
      <c r="AN47" s="101"/>
      <c r="AO47" s="101"/>
      <c r="AP47" s="101"/>
      <c r="AQ47" s="101"/>
      <c r="AR47" s="101"/>
      <c r="AS47" s="101"/>
      <c r="AT47" s="101"/>
      <c r="AU47" s="101"/>
      <c r="AV47" s="101"/>
      <c r="AW47" s="101"/>
      <c r="AX47" s="101"/>
      <c r="AY47" s="101"/>
      <c r="AZ47" s="101"/>
      <c r="BA47" s="101"/>
      <c r="BB47" s="101"/>
      <c r="BC47" s="101"/>
      <c r="BD47" s="101"/>
      <c r="BE47" s="101"/>
      <c r="BF47" s="101"/>
      <c r="BG47" s="101"/>
      <c r="BH47" s="101"/>
      <c r="BI47" s="101"/>
      <c r="BJ47" s="101"/>
      <c r="BK47" s="101"/>
      <c r="BL47" s="101"/>
      <c r="BM47" s="101"/>
      <c r="BN47" s="101"/>
      <c r="BO47" s="101"/>
      <c r="BP47" s="101"/>
      <c r="BQ47" s="101"/>
      <c r="BR47" s="101"/>
      <c r="BS47" s="101"/>
      <c r="BT47" s="101"/>
      <c r="BU47" s="101"/>
      <c r="BV47" s="101"/>
      <c r="BW47" s="101"/>
      <c r="BX47" s="101"/>
      <c r="BY47" s="101"/>
      <c r="BZ47" s="101"/>
      <c r="CA47" s="101"/>
      <c r="CB47" s="101"/>
      <c r="CC47" s="101"/>
      <c r="CD47" s="101"/>
      <c r="CE47" s="101"/>
      <c r="CF47" s="101"/>
      <c r="CG47" s="101"/>
      <c r="CH47" s="101"/>
      <c r="CI47" s="101"/>
      <c r="CJ47" s="101"/>
      <c r="CK47" s="101"/>
      <c r="CL47" s="101"/>
      <c r="CM47" s="101"/>
      <c r="CN47" s="101"/>
      <c r="CO47" s="101"/>
      <c r="CP47" s="101"/>
      <c r="CQ47" s="101"/>
      <c r="CR47" s="101"/>
      <c r="CS47" s="101"/>
      <c r="CT47" s="101"/>
      <c r="CU47" s="101"/>
      <c r="CV47" s="101"/>
      <c r="CW47" s="101"/>
      <c r="CX47" s="101"/>
      <c r="CY47" s="101"/>
      <c r="CZ47" s="101"/>
      <c r="DA47" s="101"/>
      <c r="DB47" s="101"/>
      <c r="DC47" s="101"/>
      <c r="DD47" s="101"/>
      <c r="DE47" s="101"/>
      <c r="DF47" s="101"/>
      <c r="DG47" s="101"/>
      <c r="DH47" s="101"/>
      <c r="DI47" s="101"/>
      <c r="DJ47" s="101"/>
      <c r="DK47" s="101"/>
      <c r="DL47" s="101"/>
      <c r="DM47" s="101"/>
      <c r="DN47" s="101"/>
      <c r="DO47" s="101"/>
      <c r="DP47" s="101"/>
      <c r="DQ47" s="101"/>
      <c r="DR47" s="101"/>
      <c r="DS47" s="101"/>
      <c r="DT47" s="101"/>
      <c r="DU47" s="101"/>
      <c r="DV47" s="101"/>
      <c r="DW47" s="101"/>
      <c r="DX47" s="101"/>
      <c r="DY47" s="101"/>
      <c r="DZ47" s="101"/>
      <c r="EA47" s="101"/>
      <c r="EB47" s="101"/>
      <c r="EC47" s="101"/>
      <c r="ED47" s="101"/>
      <c r="EE47" s="101"/>
      <c r="EF47" s="101"/>
      <c r="EG47" s="101"/>
      <c r="EH47" s="101"/>
      <c r="EI47" s="101"/>
      <c r="EJ47" s="101"/>
      <c r="EK47" s="101"/>
      <c r="EL47" s="101"/>
      <c r="EM47" s="101"/>
      <c r="EN47" s="101"/>
      <c r="EO47" s="101"/>
      <c r="EP47" s="101"/>
      <c r="EQ47" s="101"/>
      <c r="ER47" s="101"/>
      <c r="ES47" s="101"/>
      <c r="ET47" s="101"/>
      <c r="EU47" s="101"/>
      <c r="EV47" s="101"/>
      <c r="EW47" s="101"/>
      <c r="EX47" s="101"/>
      <c r="EY47" s="101"/>
      <c r="EZ47" s="101"/>
      <c r="FA47" s="101"/>
      <c r="FB47" s="101"/>
      <c r="FC47" s="101"/>
      <c r="FD47" s="101"/>
      <c r="FE47" s="101"/>
      <c r="FF47" s="101"/>
      <c r="FG47" s="101"/>
      <c r="FH47" s="101"/>
      <c r="FI47" s="101"/>
      <c r="FJ47" s="101"/>
      <c r="FK47" s="101"/>
      <c r="FL47" s="101"/>
      <c r="FM47" s="101"/>
      <c r="FN47" s="101"/>
      <c r="FO47" s="101"/>
      <c r="FP47" s="101"/>
      <c r="FQ47" s="101"/>
      <c r="FR47" s="101"/>
      <c r="FS47" s="101"/>
      <c r="FT47" s="101"/>
      <c r="FU47" s="101"/>
    </row>
    <row r="48" spans="1:177" s="94" customFormat="1" ht="12.9" customHeight="1">
      <c r="A48" s="171"/>
      <c r="B48" s="346" t="s">
        <v>1</v>
      </c>
      <c r="C48" s="100" t="s">
        <v>398</v>
      </c>
      <c r="D48" s="100"/>
      <c r="E48" s="240"/>
      <c r="F48" s="263"/>
      <c r="G48" s="263"/>
      <c r="H48" s="263"/>
      <c r="I48" s="263"/>
      <c r="J48" s="263"/>
      <c r="K48" s="263"/>
      <c r="L48" s="292"/>
      <c r="M48" s="322"/>
      <c r="N48" s="322"/>
      <c r="O48" s="169"/>
      <c r="P48" s="322"/>
      <c r="Q48" s="322"/>
      <c r="R48" s="36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  <c r="AP48" s="101"/>
      <c r="AQ48" s="101"/>
      <c r="AR48" s="101"/>
      <c r="AS48" s="101"/>
      <c r="AT48" s="101"/>
      <c r="AU48" s="101"/>
      <c r="AV48" s="101"/>
      <c r="AW48" s="101"/>
      <c r="AX48" s="101"/>
      <c r="AY48" s="101"/>
      <c r="AZ48" s="101"/>
      <c r="BA48" s="101"/>
      <c r="BB48" s="101"/>
      <c r="BC48" s="101"/>
      <c r="BD48" s="101"/>
      <c r="BE48" s="101"/>
      <c r="BF48" s="101"/>
      <c r="BG48" s="101"/>
      <c r="BH48" s="101"/>
      <c r="BI48" s="101"/>
      <c r="BJ48" s="101"/>
      <c r="BK48" s="101"/>
      <c r="BL48" s="101"/>
      <c r="BM48" s="101"/>
      <c r="BN48" s="101"/>
      <c r="BO48" s="101"/>
      <c r="BP48" s="101"/>
      <c r="BQ48" s="101"/>
      <c r="BR48" s="101"/>
      <c r="BS48" s="101"/>
      <c r="BT48" s="101"/>
      <c r="BU48" s="101"/>
      <c r="BV48" s="101"/>
      <c r="BW48" s="101"/>
      <c r="BX48" s="101"/>
      <c r="BY48" s="101"/>
      <c r="BZ48" s="101"/>
      <c r="CA48" s="101"/>
      <c r="CB48" s="101"/>
      <c r="CC48" s="101"/>
      <c r="CD48" s="101"/>
      <c r="CE48" s="101"/>
      <c r="CF48" s="101"/>
      <c r="CG48" s="101"/>
      <c r="CH48" s="101"/>
      <c r="CI48" s="101"/>
      <c r="CJ48" s="101"/>
      <c r="CK48" s="101"/>
      <c r="CL48" s="101"/>
      <c r="CM48" s="101"/>
      <c r="CN48" s="101"/>
      <c r="CO48" s="101"/>
      <c r="CP48" s="101"/>
      <c r="CQ48" s="101"/>
      <c r="CR48" s="101"/>
      <c r="CS48" s="101"/>
      <c r="CT48" s="101"/>
      <c r="CU48" s="101"/>
      <c r="CV48" s="101"/>
      <c r="CW48" s="101"/>
      <c r="CX48" s="101"/>
      <c r="CY48" s="101"/>
      <c r="CZ48" s="101"/>
      <c r="DA48" s="101"/>
      <c r="DB48" s="101"/>
      <c r="DC48" s="101"/>
      <c r="DD48" s="101"/>
      <c r="DE48" s="101"/>
      <c r="DF48" s="101"/>
      <c r="DG48" s="101"/>
      <c r="DH48" s="101"/>
      <c r="DI48" s="101"/>
      <c r="DJ48" s="101"/>
      <c r="DK48" s="101"/>
      <c r="DL48" s="101"/>
      <c r="DM48" s="101"/>
      <c r="DN48" s="101"/>
      <c r="DO48" s="101"/>
      <c r="DP48" s="101"/>
      <c r="DQ48" s="101"/>
      <c r="DR48" s="101"/>
      <c r="DS48" s="101"/>
      <c r="DT48" s="101"/>
      <c r="DU48" s="101"/>
      <c r="DV48" s="101"/>
      <c r="DW48" s="101"/>
      <c r="DX48" s="101"/>
      <c r="DY48" s="101"/>
      <c r="DZ48" s="101"/>
      <c r="EA48" s="101"/>
      <c r="EB48" s="101"/>
      <c r="EC48" s="101"/>
      <c r="ED48" s="101"/>
      <c r="EE48" s="101"/>
      <c r="EF48" s="101"/>
      <c r="EG48" s="101"/>
      <c r="EH48" s="101"/>
      <c r="EI48" s="101"/>
      <c r="EJ48" s="101"/>
      <c r="EK48" s="101"/>
      <c r="EL48" s="101"/>
      <c r="EM48" s="101"/>
      <c r="EN48" s="101"/>
      <c r="EO48" s="101"/>
      <c r="EP48" s="101"/>
      <c r="EQ48" s="101"/>
      <c r="ER48" s="101"/>
      <c r="ES48" s="101"/>
      <c r="ET48" s="101"/>
      <c r="EU48" s="101"/>
      <c r="EV48" s="101"/>
      <c r="EW48" s="101"/>
      <c r="EX48" s="101"/>
      <c r="EY48" s="101"/>
      <c r="EZ48" s="101"/>
      <c r="FA48" s="101"/>
      <c r="FB48" s="101"/>
      <c r="FC48" s="101"/>
      <c r="FD48" s="101"/>
      <c r="FE48" s="101"/>
      <c r="FF48" s="101"/>
      <c r="FG48" s="101"/>
      <c r="FH48" s="101"/>
      <c r="FI48" s="101"/>
      <c r="FJ48" s="101"/>
      <c r="FK48" s="101"/>
      <c r="FL48" s="101"/>
      <c r="FM48" s="101"/>
      <c r="FN48" s="101"/>
      <c r="FO48" s="101"/>
      <c r="FP48" s="101"/>
      <c r="FQ48" s="101"/>
      <c r="FR48" s="101"/>
      <c r="FS48" s="101"/>
      <c r="FT48" s="101"/>
      <c r="FU48" s="101"/>
    </row>
    <row r="49" spans="1:177" s="94" customFormat="1" ht="12.9" customHeight="1">
      <c r="A49" s="171"/>
      <c r="B49" s="346" t="s">
        <v>1</v>
      </c>
      <c r="C49" s="561" t="s">
        <v>612</v>
      </c>
      <c r="D49" s="100"/>
      <c r="E49" s="240"/>
      <c r="F49" s="263"/>
      <c r="G49" s="263"/>
      <c r="H49" s="263"/>
      <c r="I49" s="263"/>
      <c r="J49" s="263"/>
      <c r="K49" s="263"/>
      <c r="L49" s="292"/>
      <c r="M49" s="322"/>
      <c r="N49" s="322"/>
      <c r="O49" s="169"/>
      <c r="P49" s="322"/>
      <c r="Q49" s="322"/>
      <c r="R49" s="36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101"/>
      <c r="BO49" s="101"/>
      <c r="BP49" s="101"/>
      <c r="BQ49" s="101"/>
      <c r="BR49" s="101"/>
      <c r="BS49" s="101"/>
      <c r="BT49" s="101"/>
      <c r="BU49" s="101"/>
      <c r="BV49" s="101"/>
      <c r="BW49" s="101"/>
      <c r="BX49" s="101"/>
      <c r="BY49" s="101"/>
      <c r="BZ49" s="101"/>
      <c r="CA49" s="101"/>
      <c r="CB49" s="101"/>
      <c r="CC49" s="101"/>
      <c r="CD49" s="101"/>
      <c r="CE49" s="101"/>
      <c r="CF49" s="101"/>
      <c r="CG49" s="101"/>
      <c r="CH49" s="101"/>
      <c r="CI49" s="101"/>
      <c r="CJ49" s="101"/>
      <c r="CK49" s="101"/>
      <c r="CL49" s="101"/>
      <c r="CM49" s="101"/>
      <c r="CN49" s="101"/>
      <c r="CO49" s="101"/>
      <c r="CP49" s="101"/>
      <c r="CQ49" s="101"/>
      <c r="CR49" s="101"/>
      <c r="CS49" s="101"/>
      <c r="CT49" s="101"/>
      <c r="CU49" s="101"/>
      <c r="CV49" s="101"/>
      <c r="CW49" s="101"/>
      <c r="CX49" s="101"/>
      <c r="CY49" s="101"/>
      <c r="CZ49" s="101"/>
      <c r="DA49" s="101"/>
      <c r="DB49" s="101"/>
      <c r="DC49" s="101"/>
      <c r="DD49" s="101"/>
      <c r="DE49" s="101"/>
      <c r="DF49" s="101"/>
      <c r="DG49" s="101"/>
      <c r="DH49" s="101"/>
      <c r="DI49" s="101"/>
      <c r="DJ49" s="101"/>
      <c r="DK49" s="101"/>
      <c r="DL49" s="101"/>
      <c r="DM49" s="101"/>
      <c r="DN49" s="101"/>
      <c r="DO49" s="101"/>
      <c r="DP49" s="101"/>
      <c r="DQ49" s="101"/>
      <c r="DR49" s="101"/>
      <c r="DS49" s="101"/>
      <c r="DT49" s="101"/>
      <c r="DU49" s="101"/>
      <c r="DV49" s="101"/>
      <c r="DW49" s="101"/>
      <c r="DX49" s="101"/>
      <c r="DY49" s="101"/>
      <c r="DZ49" s="101"/>
      <c r="EA49" s="101"/>
      <c r="EB49" s="101"/>
      <c r="EC49" s="101"/>
      <c r="ED49" s="101"/>
      <c r="EE49" s="101"/>
      <c r="EF49" s="101"/>
      <c r="EG49" s="101"/>
      <c r="EH49" s="101"/>
      <c r="EI49" s="101"/>
      <c r="EJ49" s="101"/>
      <c r="EK49" s="101"/>
      <c r="EL49" s="101"/>
      <c r="EM49" s="101"/>
      <c r="EN49" s="101"/>
      <c r="EO49" s="101"/>
      <c r="EP49" s="101"/>
      <c r="EQ49" s="101"/>
      <c r="ER49" s="101"/>
      <c r="ES49" s="101"/>
      <c r="ET49" s="101"/>
      <c r="EU49" s="101"/>
      <c r="EV49" s="101"/>
      <c r="EW49" s="101"/>
      <c r="EX49" s="101"/>
      <c r="EY49" s="101"/>
      <c r="EZ49" s="101"/>
      <c r="FA49" s="101"/>
      <c r="FB49" s="101"/>
      <c r="FC49" s="101"/>
      <c r="FD49" s="101"/>
      <c r="FE49" s="101"/>
      <c r="FF49" s="101"/>
      <c r="FG49" s="101"/>
      <c r="FH49" s="101"/>
      <c r="FI49" s="101"/>
      <c r="FJ49" s="101"/>
      <c r="FK49" s="101"/>
      <c r="FL49" s="101"/>
      <c r="FM49" s="101"/>
      <c r="FN49" s="101"/>
      <c r="FO49" s="101"/>
      <c r="FP49" s="101"/>
      <c r="FQ49" s="101"/>
      <c r="FR49" s="101"/>
      <c r="FS49" s="101"/>
      <c r="FT49" s="101"/>
      <c r="FU49" s="101"/>
    </row>
    <row r="50" spans="1:177" s="94" customFormat="1" ht="12.9" customHeight="1">
      <c r="A50" s="171"/>
      <c r="B50" s="346" t="s">
        <v>1</v>
      </c>
      <c r="C50" s="561" t="s">
        <v>609</v>
      </c>
      <c r="D50" s="100"/>
      <c r="E50" s="240"/>
      <c r="F50" s="263"/>
      <c r="G50" s="263"/>
      <c r="H50" s="263"/>
      <c r="I50" s="263"/>
      <c r="J50" s="263"/>
      <c r="K50" s="263"/>
      <c r="L50" s="292"/>
      <c r="M50" s="322"/>
      <c r="N50" s="322"/>
      <c r="O50" s="169"/>
      <c r="P50" s="322"/>
      <c r="Q50" s="322"/>
      <c r="R50" s="36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  <c r="AU50" s="101"/>
      <c r="AV50" s="101"/>
      <c r="AW50" s="101"/>
      <c r="AX50" s="101"/>
      <c r="AY50" s="101"/>
      <c r="AZ50" s="101"/>
      <c r="BA50" s="101"/>
      <c r="BB50" s="101"/>
      <c r="BC50" s="101"/>
      <c r="BD50" s="101"/>
      <c r="BE50" s="101"/>
      <c r="BF50" s="101"/>
      <c r="BG50" s="101"/>
      <c r="BH50" s="101"/>
      <c r="BI50" s="101"/>
      <c r="BJ50" s="101"/>
      <c r="BK50" s="101"/>
      <c r="BL50" s="101"/>
      <c r="BM50" s="101"/>
      <c r="BN50" s="101"/>
      <c r="BO50" s="101"/>
      <c r="BP50" s="101"/>
      <c r="BQ50" s="101"/>
      <c r="BR50" s="101"/>
      <c r="BS50" s="101"/>
      <c r="BT50" s="101"/>
      <c r="BU50" s="101"/>
      <c r="BV50" s="101"/>
      <c r="BW50" s="101"/>
      <c r="BX50" s="101"/>
      <c r="BY50" s="101"/>
      <c r="BZ50" s="101"/>
      <c r="CA50" s="101"/>
      <c r="CB50" s="101"/>
      <c r="CC50" s="101"/>
      <c r="CD50" s="101"/>
      <c r="CE50" s="101"/>
      <c r="CF50" s="101"/>
      <c r="CG50" s="101"/>
      <c r="CH50" s="101"/>
      <c r="CI50" s="101"/>
      <c r="CJ50" s="101"/>
      <c r="CK50" s="101"/>
      <c r="CL50" s="101"/>
      <c r="CM50" s="101"/>
      <c r="CN50" s="101"/>
      <c r="CO50" s="101"/>
      <c r="CP50" s="101"/>
      <c r="CQ50" s="101"/>
      <c r="CR50" s="101"/>
      <c r="CS50" s="101"/>
      <c r="CT50" s="101"/>
      <c r="CU50" s="101"/>
      <c r="CV50" s="101"/>
      <c r="CW50" s="101"/>
      <c r="CX50" s="101"/>
      <c r="CY50" s="101"/>
      <c r="CZ50" s="101"/>
      <c r="DA50" s="101"/>
      <c r="DB50" s="101"/>
      <c r="DC50" s="101"/>
      <c r="DD50" s="101"/>
      <c r="DE50" s="101"/>
      <c r="DF50" s="101"/>
      <c r="DG50" s="101"/>
      <c r="DH50" s="101"/>
      <c r="DI50" s="101"/>
      <c r="DJ50" s="101"/>
      <c r="DK50" s="101"/>
      <c r="DL50" s="101"/>
      <c r="DM50" s="101"/>
      <c r="DN50" s="101"/>
      <c r="DO50" s="101"/>
      <c r="DP50" s="101"/>
      <c r="DQ50" s="101"/>
      <c r="DR50" s="101"/>
      <c r="DS50" s="101"/>
      <c r="DT50" s="101"/>
      <c r="DU50" s="101"/>
      <c r="DV50" s="101"/>
      <c r="DW50" s="101"/>
      <c r="DX50" s="101"/>
      <c r="DY50" s="101"/>
      <c r="DZ50" s="101"/>
      <c r="EA50" s="101"/>
      <c r="EB50" s="101"/>
      <c r="EC50" s="101"/>
      <c r="ED50" s="101"/>
      <c r="EE50" s="101"/>
      <c r="EF50" s="101"/>
      <c r="EG50" s="101"/>
      <c r="EH50" s="101"/>
      <c r="EI50" s="101"/>
      <c r="EJ50" s="101"/>
      <c r="EK50" s="101"/>
      <c r="EL50" s="101"/>
      <c r="EM50" s="101"/>
      <c r="EN50" s="101"/>
      <c r="EO50" s="101"/>
      <c r="EP50" s="101"/>
      <c r="EQ50" s="101"/>
      <c r="ER50" s="101"/>
      <c r="ES50" s="101"/>
      <c r="ET50" s="101"/>
      <c r="EU50" s="101"/>
      <c r="EV50" s="101"/>
      <c r="EW50" s="101"/>
      <c r="EX50" s="101"/>
      <c r="EY50" s="101"/>
      <c r="EZ50" s="101"/>
      <c r="FA50" s="101"/>
      <c r="FB50" s="101"/>
      <c r="FC50" s="101"/>
      <c r="FD50" s="101"/>
      <c r="FE50" s="101"/>
      <c r="FF50" s="101"/>
      <c r="FG50" s="101"/>
      <c r="FH50" s="101"/>
      <c r="FI50" s="101"/>
      <c r="FJ50" s="101"/>
      <c r="FK50" s="101"/>
      <c r="FL50" s="101"/>
      <c r="FM50" s="101"/>
      <c r="FN50" s="101"/>
      <c r="FO50" s="101"/>
      <c r="FP50" s="101"/>
      <c r="FQ50" s="101"/>
      <c r="FR50" s="101"/>
      <c r="FS50" s="101"/>
      <c r="FT50" s="101"/>
      <c r="FU50" s="101"/>
    </row>
    <row r="51" spans="1:177" s="94" customFormat="1" ht="12.9" customHeight="1">
      <c r="A51" s="171">
        <v>10</v>
      </c>
      <c r="B51" s="346" t="s">
        <v>617</v>
      </c>
      <c r="C51" s="100"/>
      <c r="D51" s="100"/>
      <c r="E51" s="436" t="s">
        <v>618</v>
      </c>
      <c r="F51" s="332">
        <v>0</v>
      </c>
      <c r="G51" s="332">
        <v>0</v>
      </c>
      <c r="H51" s="332"/>
      <c r="I51" s="293">
        <v>1</v>
      </c>
      <c r="J51" s="293">
        <v>0</v>
      </c>
      <c r="K51" s="371">
        <f>SUM(F51:J51)</f>
        <v>1</v>
      </c>
      <c r="L51" s="292" t="s">
        <v>17</v>
      </c>
      <c r="M51" s="322"/>
      <c r="N51" s="322"/>
      <c r="O51" s="169"/>
      <c r="P51" s="322">
        <f>+M51*K51</f>
        <v>0</v>
      </c>
      <c r="Q51" s="322">
        <f>+N51*K51</f>
        <v>0</v>
      </c>
      <c r="R51" s="361">
        <f t="shared" ref="R51" si="9">+K51*O51</f>
        <v>0</v>
      </c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  <c r="AT51" s="101"/>
      <c r="AU51" s="101"/>
      <c r="AV51" s="101"/>
      <c r="AW51" s="101"/>
      <c r="AX51" s="101"/>
      <c r="AY51" s="101"/>
      <c r="AZ51" s="101"/>
      <c r="BA51" s="101"/>
      <c r="BB51" s="101"/>
      <c r="BC51" s="101"/>
      <c r="BD51" s="101"/>
      <c r="BE51" s="101"/>
      <c r="BF51" s="101"/>
      <c r="BG51" s="101"/>
      <c r="BH51" s="101"/>
      <c r="BI51" s="101"/>
      <c r="BJ51" s="101"/>
      <c r="BK51" s="101"/>
      <c r="BL51" s="101"/>
      <c r="BM51" s="101"/>
      <c r="BN51" s="101"/>
      <c r="BO51" s="101"/>
      <c r="BP51" s="101"/>
      <c r="BQ51" s="101"/>
      <c r="BR51" s="101"/>
      <c r="BS51" s="101"/>
      <c r="BT51" s="101"/>
      <c r="BU51" s="101"/>
      <c r="BV51" s="101"/>
      <c r="BW51" s="101"/>
      <c r="BX51" s="101"/>
      <c r="BY51" s="101"/>
      <c r="BZ51" s="101"/>
      <c r="CA51" s="101"/>
      <c r="CB51" s="101"/>
      <c r="CC51" s="101"/>
      <c r="CD51" s="101"/>
      <c r="CE51" s="101"/>
      <c r="CF51" s="101"/>
      <c r="CG51" s="101"/>
      <c r="CH51" s="101"/>
      <c r="CI51" s="101"/>
      <c r="CJ51" s="101"/>
      <c r="CK51" s="101"/>
      <c r="CL51" s="101"/>
      <c r="CM51" s="101"/>
      <c r="CN51" s="101"/>
      <c r="CO51" s="101"/>
      <c r="CP51" s="101"/>
      <c r="CQ51" s="101"/>
      <c r="CR51" s="101"/>
      <c r="CS51" s="101"/>
      <c r="CT51" s="101"/>
      <c r="CU51" s="101"/>
      <c r="CV51" s="101"/>
      <c r="CW51" s="101"/>
      <c r="CX51" s="101"/>
      <c r="CY51" s="101"/>
      <c r="CZ51" s="101"/>
      <c r="DA51" s="101"/>
      <c r="DB51" s="101"/>
      <c r="DC51" s="101"/>
      <c r="DD51" s="101"/>
      <c r="DE51" s="101"/>
      <c r="DF51" s="101"/>
      <c r="DG51" s="101"/>
      <c r="DH51" s="101"/>
      <c r="DI51" s="101"/>
      <c r="DJ51" s="101"/>
      <c r="DK51" s="101"/>
      <c r="DL51" s="101"/>
      <c r="DM51" s="101"/>
      <c r="DN51" s="101"/>
      <c r="DO51" s="101"/>
      <c r="DP51" s="101"/>
      <c r="DQ51" s="101"/>
      <c r="DR51" s="101"/>
      <c r="DS51" s="101"/>
      <c r="DT51" s="101"/>
      <c r="DU51" s="101"/>
      <c r="DV51" s="101"/>
      <c r="DW51" s="101"/>
      <c r="DX51" s="101"/>
      <c r="DY51" s="101"/>
      <c r="DZ51" s="101"/>
      <c r="EA51" s="101"/>
      <c r="EB51" s="101"/>
      <c r="EC51" s="101"/>
      <c r="ED51" s="101"/>
      <c r="EE51" s="101"/>
      <c r="EF51" s="101"/>
      <c r="EG51" s="101"/>
      <c r="EH51" s="101"/>
      <c r="EI51" s="101"/>
      <c r="EJ51" s="101"/>
      <c r="EK51" s="101"/>
      <c r="EL51" s="101"/>
      <c r="EM51" s="101"/>
      <c r="EN51" s="101"/>
      <c r="EO51" s="101"/>
      <c r="EP51" s="101"/>
      <c r="EQ51" s="101"/>
      <c r="ER51" s="101"/>
      <c r="ES51" s="101"/>
      <c r="ET51" s="101"/>
      <c r="EU51" s="101"/>
      <c r="EV51" s="101"/>
      <c r="EW51" s="101"/>
      <c r="EX51" s="101"/>
      <c r="EY51" s="101"/>
      <c r="EZ51" s="101"/>
      <c r="FA51" s="101"/>
      <c r="FB51" s="101"/>
      <c r="FC51" s="101"/>
      <c r="FD51" s="101"/>
      <c r="FE51" s="101"/>
      <c r="FF51" s="101"/>
      <c r="FG51" s="101"/>
      <c r="FH51" s="101"/>
      <c r="FI51" s="101"/>
      <c r="FJ51" s="101"/>
      <c r="FK51" s="101"/>
      <c r="FL51" s="101"/>
      <c r="FM51" s="101"/>
      <c r="FN51" s="101"/>
      <c r="FO51" s="101"/>
      <c r="FP51" s="101"/>
      <c r="FQ51" s="101"/>
      <c r="FR51" s="101"/>
      <c r="FS51" s="101"/>
      <c r="FT51" s="101"/>
      <c r="FU51" s="101"/>
    </row>
    <row r="52" spans="1:177" s="94" customFormat="1" ht="12.9" customHeight="1">
      <c r="A52" s="171"/>
      <c r="B52" s="346" t="s">
        <v>1</v>
      </c>
      <c r="C52" s="100" t="s">
        <v>606</v>
      </c>
      <c r="D52" s="100"/>
      <c r="E52" s="240"/>
      <c r="F52" s="263"/>
      <c r="G52" s="263"/>
      <c r="H52" s="263"/>
      <c r="I52" s="263"/>
      <c r="J52" s="263"/>
      <c r="K52" s="263"/>
      <c r="L52" s="292"/>
      <c r="M52" s="322"/>
      <c r="N52" s="322"/>
      <c r="O52" s="169"/>
      <c r="P52" s="322"/>
      <c r="Q52" s="322"/>
      <c r="R52" s="36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1"/>
      <c r="BN52" s="101"/>
      <c r="BO52" s="101"/>
      <c r="BP52" s="101"/>
      <c r="BQ52" s="101"/>
      <c r="BR52" s="101"/>
      <c r="BS52" s="101"/>
      <c r="BT52" s="101"/>
      <c r="BU52" s="101"/>
      <c r="BV52" s="101"/>
      <c r="BW52" s="101"/>
      <c r="BX52" s="101"/>
      <c r="BY52" s="101"/>
      <c r="BZ52" s="101"/>
      <c r="CA52" s="101"/>
      <c r="CB52" s="101"/>
      <c r="CC52" s="101"/>
      <c r="CD52" s="101"/>
      <c r="CE52" s="101"/>
      <c r="CF52" s="101"/>
      <c r="CG52" s="101"/>
      <c r="CH52" s="101"/>
      <c r="CI52" s="101"/>
      <c r="CJ52" s="101"/>
      <c r="CK52" s="101"/>
      <c r="CL52" s="101"/>
      <c r="CM52" s="101"/>
      <c r="CN52" s="101"/>
      <c r="CO52" s="101"/>
      <c r="CP52" s="101"/>
      <c r="CQ52" s="101"/>
      <c r="CR52" s="101"/>
      <c r="CS52" s="101"/>
      <c r="CT52" s="101"/>
      <c r="CU52" s="101"/>
      <c r="CV52" s="101"/>
      <c r="CW52" s="101"/>
      <c r="CX52" s="101"/>
      <c r="CY52" s="101"/>
      <c r="CZ52" s="101"/>
      <c r="DA52" s="101"/>
      <c r="DB52" s="101"/>
      <c r="DC52" s="101"/>
      <c r="DD52" s="101"/>
      <c r="DE52" s="101"/>
      <c r="DF52" s="101"/>
      <c r="DG52" s="101"/>
      <c r="DH52" s="101"/>
      <c r="DI52" s="101"/>
      <c r="DJ52" s="101"/>
      <c r="DK52" s="101"/>
      <c r="DL52" s="101"/>
      <c r="DM52" s="101"/>
      <c r="DN52" s="101"/>
      <c r="DO52" s="101"/>
      <c r="DP52" s="101"/>
      <c r="DQ52" s="101"/>
      <c r="DR52" s="101"/>
      <c r="DS52" s="101"/>
      <c r="DT52" s="101"/>
      <c r="DU52" s="101"/>
      <c r="DV52" s="101"/>
      <c r="DW52" s="101"/>
      <c r="DX52" s="101"/>
      <c r="DY52" s="101"/>
      <c r="DZ52" s="101"/>
      <c r="EA52" s="101"/>
      <c r="EB52" s="101"/>
      <c r="EC52" s="101"/>
      <c r="ED52" s="101"/>
      <c r="EE52" s="101"/>
      <c r="EF52" s="101"/>
      <c r="EG52" s="101"/>
      <c r="EH52" s="101"/>
      <c r="EI52" s="101"/>
      <c r="EJ52" s="101"/>
      <c r="EK52" s="101"/>
      <c r="EL52" s="101"/>
      <c r="EM52" s="101"/>
      <c r="EN52" s="101"/>
      <c r="EO52" s="101"/>
      <c r="EP52" s="101"/>
      <c r="EQ52" s="101"/>
      <c r="ER52" s="101"/>
      <c r="ES52" s="101"/>
      <c r="ET52" s="101"/>
      <c r="EU52" s="101"/>
      <c r="EV52" s="101"/>
      <c r="EW52" s="101"/>
      <c r="EX52" s="101"/>
      <c r="EY52" s="101"/>
      <c r="EZ52" s="101"/>
      <c r="FA52" s="101"/>
      <c r="FB52" s="101"/>
      <c r="FC52" s="101"/>
      <c r="FD52" s="101"/>
      <c r="FE52" s="101"/>
      <c r="FF52" s="101"/>
      <c r="FG52" s="101"/>
      <c r="FH52" s="101"/>
      <c r="FI52" s="101"/>
      <c r="FJ52" s="101"/>
      <c r="FK52" s="101"/>
      <c r="FL52" s="101"/>
      <c r="FM52" s="101"/>
      <c r="FN52" s="101"/>
      <c r="FO52" s="101"/>
      <c r="FP52" s="101"/>
      <c r="FQ52" s="101"/>
      <c r="FR52" s="101"/>
      <c r="FS52" s="101"/>
      <c r="FT52" s="101"/>
      <c r="FU52" s="101"/>
    </row>
    <row r="53" spans="1:177" s="94" customFormat="1" ht="12.9" customHeight="1">
      <c r="A53" s="171"/>
      <c r="B53" s="346" t="s">
        <v>1</v>
      </c>
      <c r="C53" s="100" t="s">
        <v>398</v>
      </c>
      <c r="D53" s="100"/>
      <c r="E53" s="240"/>
      <c r="F53" s="263"/>
      <c r="G53" s="263"/>
      <c r="H53" s="263"/>
      <c r="I53" s="263"/>
      <c r="J53" s="263"/>
      <c r="K53" s="263"/>
      <c r="L53" s="292"/>
      <c r="M53" s="322"/>
      <c r="N53" s="322"/>
      <c r="O53" s="169"/>
      <c r="P53" s="322"/>
      <c r="Q53" s="322"/>
      <c r="R53" s="36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  <c r="AV53" s="101"/>
      <c r="AW53" s="101"/>
      <c r="AX53" s="101"/>
      <c r="AY53" s="101"/>
      <c r="AZ53" s="101"/>
      <c r="BA53" s="101"/>
      <c r="BB53" s="101"/>
      <c r="BC53" s="101"/>
      <c r="BD53" s="101"/>
      <c r="BE53" s="101"/>
      <c r="BF53" s="101"/>
      <c r="BG53" s="101"/>
      <c r="BH53" s="101"/>
      <c r="BI53" s="101"/>
      <c r="BJ53" s="101"/>
      <c r="BK53" s="101"/>
      <c r="BL53" s="101"/>
      <c r="BM53" s="101"/>
      <c r="BN53" s="101"/>
      <c r="BO53" s="101"/>
      <c r="BP53" s="101"/>
      <c r="BQ53" s="101"/>
      <c r="BR53" s="101"/>
      <c r="BS53" s="101"/>
      <c r="BT53" s="101"/>
      <c r="BU53" s="101"/>
      <c r="BV53" s="101"/>
      <c r="BW53" s="101"/>
      <c r="BX53" s="101"/>
      <c r="BY53" s="101"/>
      <c r="BZ53" s="101"/>
      <c r="CA53" s="101"/>
      <c r="CB53" s="101"/>
      <c r="CC53" s="101"/>
      <c r="CD53" s="101"/>
      <c r="CE53" s="101"/>
      <c r="CF53" s="101"/>
      <c r="CG53" s="101"/>
      <c r="CH53" s="101"/>
      <c r="CI53" s="101"/>
      <c r="CJ53" s="101"/>
      <c r="CK53" s="101"/>
      <c r="CL53" s="101"/>
      <c r="CM53" s="101"/>
      <c r="CN53" s="101"/>
      <c r="CO53" s="101"/>
      <c r="CP53" s="101"/>
      <c r="CQ53" s="101"/>
      <c r="CR53" s="101"/>
      <c r="CS53" s="101"/>
      <c r="CT53" s="101"/>
      <c r="CU53" s="101"/>
      <c r="CV53" s="101"/>
      <c r="CW53" s="101"/>
      <c r="CX53" s="101"/>
      <c r="CY53" s="101"/>
      <c r="CZ53" s="101"/>
      <c r="DA53" s="101"/>
      <c r="DB53" s="101"/>
      <c r="DC53" s="101"/>
      <c r="DD53" s="101"/>
      <c r="DE53" s="101"/>
      <c r="DF53" s="101"/>
      <c r="DG53" s="101"/>
      <c r="DH53" s="101"/>
      <c r="DI53" s="101"/>
      <c r="DJ53" s="101"/>
      <c r="DK53" s="101"/>
      <c r="DL53" s="101"/>
      <c r="DM53" s="101"/>
      <c r="DN53" s="101"/>
      <c r="DO53" s="101"/>
      <c r="DP53" s="101"/>
      <c r="DQ53" s="101"/>
      <c r="DR53" s="101"/>
      <c r="DS53" s="101"/>
      <c r="DT53" s="101"/>
      <c r="DU53" s="101"/>
      <c r="DV53" s="101"/>
      <c r="DW53" s="101"/>
      <c r="DX53" s="101"/>
      <c r="DY53" s="101"/>
      <c r="DZ53" s="101"/>
      <c r="EA53" s="101"/>
      <c r="EB53" s="101"/>
      <c r="EC53" s="101"/>
      <c r="ED53" s="101"/>
      <c r="EE53" s="101"/>
      <c r="EF53" s="101"/>
      <c r="EG53" s="101"/>
      <c r="EH53" s="101"/>
      <c r="EI53" s="101"/>
      <c r="EJ53" s="101"/>
      <c r="EK53" s="101"/>
      <c r="EL53" s="101"/>
      <c r="EM53" s="101"/>
      <c r="EN53" s="101"/>
      <c r="EO53" s="101"/>
      <c r="EP53" s="101"/>
      <c r="EQ53" s="101"/>
      <c r="ER53" s="101"/>
      <c r="ES53" s="101"/>
      <c r="ET53" s="101"/>
      <c r="EU53" s="101"/>
      <c r="EV53" s="101"/>
      <c r="EW53" s="101"/>
      <c r="EX53" s="101"/>
      <c r="EY53" s="101"/>
      <c r="EZ53" s="101"/>
      <c r="FA53" s="101"/>
      <c r="FB53" s="101"/>
      <c r="FC53" s="101"/>
      <c r="FD53" s="101"/>
      <c r="FE53" s="101"/>
      <c r="FF53" s="101"/>
      <c r="FG53" s="101"/>
      <c r="FH53" s="101"/>
      <c r="FI53" s="101"/>
      <c r="FJ53" s="101"/>
      <c r="FK53" s="101"/>
      <c r="FL53" s="101"/>
      <c r="FM53" s="101"/>
      <c r="FN53" s="101"/>
      <c r="FO53" s="101"/>
      <c r="FP53" s="101"/>
      <c r="FQ53" s="101"/>
      <c r="FR53" s="101"/>
      <c r="FS53" s="101"/>
      <c r="FT53" s="101"/>
      <c r="FU53" s="101"/>
    </row>
    <row r="54" spans="1:177" s="94" customFormat="1" ht="12.9" customHeight="1">
      <c r="A54" s="171"/>
      <c r="B54" s="346" t="s">
        <v>1</v>
      </c>
      <c r="C54" s="561" t="s">
        <v>612</v>
      </c>
      <c r="D54" s="100"/>
      <c r="E54" s="240"/>
      <c r="F54" s="263"/>
      <c r="G54" s="263"/>
      <c r="H54" s="263"/>
      <c r="I54" s="263"/>
      <c r="J54" s="263"/>
      <c r="K54" s="263"/>
      <c r="L54" s="292"/>
      <c r="M54" s="322"/>
      <c r="N54" s="322"/>
      <c r="O54" s="169"/>
      <c r="P54" s="322"/>
      <c r="Q54" s="322"/>
      <c r="R54" s="36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  <c r="AV54" s="101"/>
      <c r="AW54" s="101"/>
      <c r="AX54" s="101"/>
      <c r="AY54" s="101"/>
      <c r="AZ54" s="101"/>
      <c r="BA54" s="101"/>
      <c r="BB54" s="101"/>
      <c r="BC54" s="101"/>
      <c r="BD54" s="101"/>
      <c r="BE54" s="101"/>
      <c r="BF54" s="101"/>
      <c r="BG54" s="101"/>
      <c r="BH54" s="101"/>
      <c r="BI54" s="101"/>
      <c r="BJ54" s="101"/>
      <c r="BK54" s="101"/>
      <c r="BL54" s="101"/>
      <c r="BM54" s="101"/>
      <c r="BN54" s="101"/>
      <c r="BO54" s="101"/>
      <c r="BP54" s="101"/>
      <c r="BQ54" s="101"/>
      <c r="BR54" s="101"/>
      <c r="BS54" s="101"/>
      <c r="BT54" s="101"/>
      <c r="BU54" s="101"/>
      <c r="BV54" s="101"/>
      <c r="BW54" s="101"/>
      <c r="BX54" s="101"/>
      <c r="BY54" s="101"/>
      <c r="BZ54" s="101"/>
      <c r="CA54" s="101"/>
      <c r="CB54" s="101"/>
      <c r="CC54" s="101"/>
      <c r="CD54" s="101"/>
      <c r="CE54" s="101"/>
      <c r="CF54" s="101"/>
      <c r="CG54" s="101"/>
      <c r="CH54" s="101"/>
      <c r="CI54" s="101"/>
      <c r="CJ54" s="101"/>
      <c r="CK54" s="101"/>
      <c r="CL54" s="101"/>
      <c r="CM54" s="101"/>
      <c r="CN54" s="101"/>
      <c r="CO54" s="101"/>
      <c r="CP54" s="101"/>
      <c r="CQ54" s="101"/>
      <c r="CR54" s="101"/>
      <c r="CS54" s="101"/>
      <c r="CT54" s="101"/>
      <c r="CU54" s="101"/>
      <c r="CV54" s="101"/>
      <c r="CW54" s="101"/>
      <c r="CX54" s="101"/>
      <c r="CY54" s="101"/>
      <c r="CZ54" s="101"/>
      <c r="DA54" s="101"/>
      <c r="DB54" s="101"/>
      <c r="DC54" s="101"/>
      <c r="DD54" s="101"/>
      <c r="DE54" s="101"/>
      <c r="DF54" s="101"/>
      <c r="DG54" s="101"/>
      <c r="DH54" s="101"/>
      <c r="DI54" s="101"/>
      <c r="DJ54" s="101"/>
      <c r="DK54" s="101"/>
      <c r="DL54" s="101"/>
      <c r="DM54" s="101"/>
      <c r="DN54" s="101"/>
      <c r="DO54" s="101"/>
      <c r="DP54" s="101"/>
      <c r="DQ54" s="101"/>
      <c r="DR54" s="101"/>
      <c r="DS54" s="101"/>
      <c r="DT54" s="101"/>
      <c r="DU54" s="101"/>
      <c r="DV54" s="101"/>
      <c r="DW54" s="101"/>
      <c r="DX54" s="101"/>
      <c r="DY54" s="101"/>
      <c r="DZ54" s="101"/>
      <c r="EA54" s="101"/>
      <c r="EB54" s="101"/>
      <c r="EC54" s="101"/>
      <c r="ED54" s="101"/>
      <c r="EE54" s="101"/>
      <c r="EF54" s="101"/>
      <c r="EG54" s="101"/>
      <c r="EH54" s="101"/>
      <c r="EI54" s="101"/>
      <c r="EJ54" s="101"/>
      <c r="EK54" s="101"/>
      <c r="EL54" s="101"/>
      <c r="EM54" s="101"/>
      <c r="EN54" s="101"/>
      <c r="EO54" s="101"/>
      <c r="EP54" s="101"/>
      <c r="EQ54" s="101"/>
      <c r="ER54" s="101"/>
      <c r="ES54" s="101"/>
      <c r="ET54" s="101"/>
      <c r="EU54" s="101"/>
      <c r="EV54" s="101"/>
      <c r="EW54" s="101"/>
      <c r="EX54" s="101"/>
      <c r="EY54" s="101"/>
      <c r="EZ54" s="101"/>
      <c r="FA54" s="101"/>
      <c r="FB54" s="101"/>
      <c r="FC54" s="101"/>
      <c r="FD54" s="101"/>
      <c r="FE54" s="101"/>
      <c r="FF54" s="101"/>
      <c r="FG54" s="101"/>
      <c r="FH54" s="101"/>
      <c r="FI54" s="101"/>
      <c r="FJ54" s="101"/>
      <c r="FK54" s="101"/>
      <c r="FL54" s="101"/>
      <c r="FM54" s="101"/>
      <c r="FN54" s="101"/>
      <c r="FO54" s="101"/>
      <c r="FP54" s="101"/>
      <c r="FQ54" s="101"/>
      <c r="FR54" s="101"/>
      <c r="FS54" s="101"/>
      <c r="FT54" s="101"/>
      <c r="FU54" s="101"/>
    </row>
    <row r="55" spans="1:177" s="94" customFormat="1" ht="12.9" customHeight="1">
      <c r="A55" s="171"/>
      <c r="B55" s="346" t="s">
        <v>1</v>
      </c>
      <c r="C55" s="561" t="s">
        <v>609</v>
      </c>
      <c r="D55" s="100"/>
      <c r="E55" s="240"/>
      <c r="F55" s="263"/>
      <c r="G55" s="263"/>
      <c r="H55" s="263"/>
      <c r="I55" s="263"/>
      <c r="J55" s="263"/>
      <c r="K55" s="263"/>
      <c r="L55" s="292"/>
      <c r="M55" s="322"/>
      <c r="N55" s="322"/>
      <c r="O55" s="169"/>
      <c r="P55" s="322"/>
      <c r="Q55" s="322"/>
      <c r="R55" s="36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  <c r="BA55" s="101"/>
      <c r="BB55" s="101"/>
      <c r="BC55" s="101"/>
      <c r="BD55" s="101"/>
      <c r="BE55" s="101"/>
      <c r="BF55" s="101"/>
      <c r="BG55" s="101"/>
      <c r="BH55" s="101"/>
      <c r="BI55" s="101"/>
      <c r="BJ55" s="101"/>
      <c r="BK55" s="101"/>
      <c r="BL55" s="101"/>
      <c r="BM55" s="101"/>
      <c r="BN55" s="101"/>
      <c r="BO55" s="101"/>
      <c r="BP55" s="101"/>
      <c r="BQ55" s="101"/>
      <c r="BR55" s="101"/>
      <c r="BS55" s="101"/>
      <c r="BT55" s="101"/>
      <c r="BU55" s="101"/>
      <c r="BV55" s="101"/>
      <c r="BW55" s="101"/>
      <c r="BX55" s="101"/>
      <c r="BY55" s="101"/>
      <c r="BZ55" s="101"/>
      <c r="CA55" s="101"/>
      <c r="CB55" s="101"/>
      <c r="CC55" s="101"/>
      <c r="CD55" s="101"/>
      <c r="CE55" s="101"/>
      <c r="CF55" s="101"/>
      <c r="CG55" s="101"/>
      <c r="CH55" s="101"/>
      <c r="CI55" s="101"/>
      <c r="CJ55" s="101"/>
      <c r="CK55" s="101"/>
      <c r="CL55" s="101"/>
      <c r="CM55" s="101"/>
      <c r="CN55" s="101"/>
      <c r="CO55" s="101"/>
      <c r="CP55" s="101"/>
      <c r="CQ55" s="101"/>
      <c r="CR55" s="101"/>
      <c r="CS55" s="101"/>
      <c r="CT55" s="101"/>
      <c r="CU55" s="101"/>
      <c r="CV55" s="101"/>
      <c r="CW55" s="101"/>
      <c r="CX55" s="101"/>
      <c r="CY55" s="101"/>
      <c r="CZ55" s="101"/>
      <c r="DA55" s="101"/>
      <c r="DB55" s="101"/>
      <c r="DC55" s="101"/>
      <c r="DD55" s="101"/>
      <c r="DE55" s="101"/>
      <c r="DF55" s="101"/>
      <c r="DG55" s="101"/>
      <c r="DH55" s="101"/>
      <c r="DI55" s="101"/>
      <c r="DJ55" s="101"/>
      <c r="DK55" s="101"/>
      <c r="DL55" s="101"/>
      <c r="DM55" s="101"/>
      <c r="DN55" s="101"/>
      <c r="DO55" s="101"/>
      <c r="DP55" s="101"/>
      <c r="DQ55" s="101"/>
      <c r="DR55" s="101"/>
      <c r="DS55" s="101"/>
      <c r="DT55" s="101"/>
      <c r="DU55" s="101"/>
      <c r="DV55" s="101"/>
      <c r="DW55" s="101"/>
      <c r="DX55" s="101"/>
      <c r="DY55" s="101"/>
      <c r="DZ55" s="101"/>
      <c r="EA55" s="101"/>
      <c r="EB55" s="101"/>
      <c r="EC55" s="101"/>
      <c r="ED55" s="101"/>
      <c r="EE55" s="101"/>
      <c r="EF55" s="101"/>
      <c r="EG55" s="101"/>
      <c r="EH55" s="101"/>
      <c r="EI55" s="101"/>
      <c r="EJ55" s="101"/>
      <c r="EK55" s="101"/>
      <c r="EL55" s="101"/>
      <c r="EM55" s="101"/>
      <c r="EN55" s="101"/>
      <c r="EO55" s="101"/>
      <c r="EP55" s="101"/>
      <c r="EQ55" s="101"/>
      <c r="ER55" s="101"/>
      <c r="ES55" s="101"/>
      <c r="ET55" s="101"/>
      <c r="EU55" s="101"/>
      <c r="EV55" s="101"/>
      <c r="EW55" s="101"/>
      <c r="EX55" s="101"/>
      <c r="EY55" s="101"/>
      <c r="EZ55" s="101"/>
      <c r="FA55" s="101"/>
      <c r="FB55" s="101"/>
      <c r="FC55" s="101"/>
      <c r="FD55" s="101"/>
      <c r="FE55" s="101"/>
      <c r="FF55" s="101"/>
      <c r="FG55" s="101"/>
      <c r="FH55" s="101"/>
      <c r="FI55" s="101"/>
      <c r="FJ55" s="101"/>
      <c r="FK55" s="101"/>
      <c r="FL55" s="101"/>
      <c r="FM55" s="101"/>
      <c r="FN55" s="101"/>
      <c r="FO55" s="101"/>
      <c r="FP55" s="101"/>
      <c r="FQ55" s="101"/>
      <c r="FR55" s="101"/>
      <c r="FS55" s="101"/>
      <c r="FT55" s="101"/>
      <c r="FU55" s="101"/>
    </row>
    <row r="56" spans="1:177" s="94" customFormat="1" ht="12.9" customHeight="1">
      <c r="A56" s="171">
        <v>11</v>
      </c>
      <c r="B56" s="346" t="s">
        <v>619</v>
      </c>
      <c r="C56" s="100"/>
      <c r="D56" s="100"/>
      <c r="E56" s="436" t="s">
        <v>620</v>
      </c>
      <c r="F56" s="332">
        <v>0</v>
      </c>
      <c r="G56" s="332">
        <v>0</v>
      </c>
      <c r="H56" s="332"/>
      <c r="I56" s="293">
        <v>1</v>
      </c>
      <c r="J56" s="293">
        <v>0</v>
      </c>
      <c r="K56" s="371">
        <f>SUM(F56:J56)</f>
        <v>1</v>
      </c>
      <c r="L56" s="292" t="s">
        <v>17</v>
      </c>
      <c r="M56" s="322"/>
      <c r="N56" s="322"/>
      <c r="O56" s="169"/>
      <c r="P56" s="322">
        <f>+M56*K56</f>
        <v>0</v>
      </c>
      <c r="Q56" s="322">
        <f>+N56*K56</f>
        <v>0</v>
      </c>
      <c r="R56" s="361">
        <f t="shared" ref="R56" si="10">+K56*O56</f>
        <v>0</v>
      </c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O56" s="101"/>
      <c r="BP56" s="101"/>
      <c r="BQ56" s="101"/>
      <c r="BR56" s="101"/>
      <c r="BS56" s="101"/>
      <c r="BT56" s="101"/>
      <c r="BU56" s="101"/>
      <c r="BV56" s="101"/>
      <c r="BW56" s="101"/>
      <c r="BX56" s="101"/>
      <c r="BY56" s="101"/>
      <c r="BZ56" s="101"/>
      <c r="CA56" s="101"/>
      <c r="CB56" s="101"/>
      <c r="CC56" s="101"/>
      <c r="CD56" s="101"/>
      <c r="CE56" s="101"/>
      <c r="CF56" s="101"/>
      <c r="CG56" s="101"/>
      <c r="CH56" s="101"/>
      <c r="CI56" s="101"/>
      <c r="CJ56" s="101"/>
      <c r="CK56" s="101"/>
      <c r="CL56" s="101"/>
      <c r="CM56" s="101"/>
      <c r="CN56" s="101"/>
      <c r="CO56" s="101"/>
      <c r="CP56" s="101"/>
      <c r="CQ56" s="101"/>
      <c r="CR56" s="101"/>
      <c r="CS56" s="101"/>
      <c r="CT56" s="101"/>
      <c r="CU56" s="101"/>
      <c r="CV56" s="101"/>
      <c r="CW56" s="101"/>
      <c r="CX56" s="101"/>
      <c r="CY56" s="101"/>
      <c r="CZ56" s="101"/>
      <c r="DA56" s="101"/>
      <c r="DB56" s="101"/>
      <c r="DC56" s="101"/>
      <c r="DD56" s="101"/>
      <c r="DE56" s="101"/>
      <c r="DF56" s="101"/>
      <c r="DG56" s="101"/>
      <c r="DH56" s="101"/>
      <c r="DI56" s="101"/>
      <c r="DJ56" s="101"/>
      <c r="DK56" s="101"/>
      <c r="DL56" s="101"/>
      <c r="DM56" s="101"/>
      <c r="DN56" s="101"/>
      <c r="DO56" s="101"/>
      <c r="DP56" s="101"/>
      <c r="DQ56" s="101"/>
      <c r="DR56" s="101"/>
      <c r="DS56" s="101"/>
      <c r="DT56" s="101"/>
      <c r="DU56" s="101"/>
      <c r="DV56" s="101"/>
      <c r="DW56" s="101"/>
      <c r="DX56" s="101"/>
      <c r="DY56" s="101"/>
      <c r="DZ56" s="101"/>
      <c r="EA56" s="101"/>
      <c r="EB56" s="101"/>
      <c r="EC56" s="101"/>
      <c r="ED56" s="101"/>
      <c r="EE56" s="101"/>
      <c r="EF56" s="101"/>
      <c r="EG56" s="101"/>
      <c r="EH56" s="101"/>
      <c r="EI56" s="101"/>
      <c r="EJ56" s="101"/>
      <c r="EK56" s="101"/>
      <c r="EL56" s="101"/>
      <c r="EM56" s="101"/>
      <c r="EN56" s="101"/>
      <c r="EO56" s="101"/>
      <c r="EP56" s="101"/>
      <c r="EQ56" s="101"/>
      <c r="ER56" s="101"/>
      <c r="ES56" s="101"/>
      <c r="ET56" s="101"/>
      <c r="EU56" s="101"/>
      <c r="EV56" s="101"/>
      <c r="EW56" s="101"/>
      <c r="EX56" s="101"/>
      <c r="EY56" s="101"/>
      <c r="EZ56" s="101"/>
      <c r="FA56" s="101"/>
      <c r="FB56" s="101"/>
      <c r="FC56" s="101"/>
      <c r="FD56" s="101"/>
      <c r="FE56" s="101"/>
      <c r="FF56" s="101"/>
      <c r="FG56" s="101"/>
      <c r="FH56" s="101"/>
      <c r="FI56" s="101"/>
      <c r="FJ56" s="101"/>
      <c r="FK56" s="101"/>
      <c r="FL56" s="101"/>
      <c r="FM56" s="101"/>
      <c r="FN56" s="101"/>
      <c r="FO56" s="101"/>
      <c r="FP56" s="101"/>
      <c r="FQ56" s="101"/>
      <c r="FR56" s="101"/>
      <c r="FS56" s="101"/>
      <c r="FT56" s="101"/>
      <c r="FU56" s="101"/>
    </row>
    <row r="57" spans="1:177" s="94" customFormat="1" ht="12.9" customHeight="1">
      <c r="A57" s="171"/>
      <c r="B57" s="346" t="s">
        <v>1</v>
      </c>
      <c r="C57" s="100" t="s">
        <v>593</v>
      </c>
      <c r="D57" s="100"/>
      <c r="E57" s="240"/>
      <c r="F57" s="263"/>
      <c r="G57" s="263"/>
      <c r="H57" s="263"/>
      <c r="I57" s="263"/>
      <c r="J57" s="263"/>
      <c r="K57" s="263"/>
      <c r="L57" s="292"/>
      <c r="M57" s="322"/>
      <c r="N57" s="322"/>
      <c r="O57" s="169"/>
      <c r="P57" s="322"/>
      <c r="Q57" s="322"/>
      <c r="R57" s="36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1"/>
      <c r="AG57" s="101"/>
      <c r="AH57" s="101"/>
      <c r="AI57" s="101"/>
      <c r="AJ57" s="101"/>
      <c r="AK57" s="101"/>
      <c r="AL57" s="101"/>
      <c r="AM57" s="101"/>
      <c r="AN57" s="101"/>
      <c r="AO57" s="101"/>
      <c r="AP57" s="101"/>
      <c r="AQ57" s="101"/>
      <c r="AR57" s="101"/>
      <c r="AS57" s="101"/>
      <c r="AT57" s="101"/>
      <c r="AU57" s="101"/>
      <c r="AV57" s="101"/>
      <c r="AW57" s="101"/>
      <c r="AX57" s="101"/>
      <c r="AY57" s="101"/>
      <c r="AZ57" s="101"/>
      <c r="BA57" s="101"/>
      <c r="BB57" s="101"/>
      <c r="BC57" s="101"/>
      <c r="BD57" s="101"/>
      <c r="BE57" s="101"/>
      <c r="BF57" s="101"/>
      <c r="BG57" s="101"/>
      <c r="BH57" s="101"/>
      <c r="BI57" s="101"/>
      <c r="BJ57" s="101"/>
      <c r="BK57" s="101"/>
      <c r="BL57" s="101"/>
      <c r="BM57" s="101"/>
      <c r="BN57" s="101"/>
      <c r="BO57" s="101"/>
      <c r="BP57" s="101"/>
      <c r="BQ57" s="101"/>
      <c r="BR57" s="101"/>
      <c r="BS57" s="101"/>
      <c r="BT57" s="101"/>
      <c r="BU57" s="101"/>
      <c r="BV57" s="101"/>
      <c r="BW57" s="101"/>
      <c r="BX57" s="101"/>
      <c r="BY57" s="101"/>
      <c r="BZ57" s="101"/>
      <c r="CA57" s="101"/>
      <c r="CB57" s="101"/>
      <c r="CC57" s="101"/>
      <c r="CD57" s="101"/>
      <c r="CE57" s="101"/>
      <c r="CF57" s="101"/>
      <c r="CG57" s="101"/>
      <c r="CH57" s="101"/>
      <c r="CI57" s="101"/>
      <c r="CJ57" s="101"/>
      <c r="CK57" s="101"/>
      <c r="CL57" s="101"/>
      <c r="CM57" s="101"/>
      <c r="CN57" s="101"/>
      <c r="CO57" s="101"/>
      <c r="CP57" s="101"/>
      <c r="CQ57" s="101"/>
      <c r="CR57" s="101"/>
      <c r="CS57" s="101"/>
      <c r="CT57" s="101"/>
      <c r="CU57" s="101"/>
      <c r="CV57" s="101"/>
      <c r="CW57" s="101"/>
      <c r="CX57" s="101"/>
      <c r="CY57" s="101"/>
      <c r="CZ57" s="101"/>
      <c r="DA57" s="101"/>
      <c r="DB57" s="101"/>
      <c r="DC57" s="101"/>
      <c r="DD57" s="101"/>
      <c r="DE57" s="101"/>
      <c r="DF57" s="101"/>
      <c r="DG57" s="101"/>
      <c r="DH57" s="101"/>
      <c r="DI57" s="101"/>
      <c r="DJ57" s="101"/>
      <c r="DK57" s="101"/>
      <c r="DL57" s="101"/>
      <c r="DM57" s="101"/>
      <c r="DN57" s="101"/>
      <c r="DO57" s="101"/>
      <c r="DP57" s="101"/>
      <c r="DQ57" s="101"/>
      <c r="DR57" s="101"/>
      <c r="DS57" s="101"/>
      <c r="DT57" s="101"/>
      <c r="DU57" s="101"/>
      <c r="DV57" s="101"/>
      <c r="DW57" s="101"/>
      <c r="DX57" s="101"/>
      <c r="DY57" s="101"/>
      <c r="DZ57" s="101"/>
      <c r="EA57" s="101"/>
      <c r="EB57" s="101"/>
      <c r="EC57" s="101"/>
      <c r="ED57" s="101"/>
      <c r="EE57" s="101"/>
      <c r="EF57" s="101"/>
      <c r="EG57" s="101"/>
      <c r="EH57" s="101"/>
      <c r="EI57" s="101"/>
      <c r="EJ57" s="101"/>
      <c r="EK57" s="101"/>
      <c r="EL57" s="101"/>
      <c r="EM57" s="101"/>
      <c r="EN57" s="101"/>
      <c r="EO57" s="101"/>
      <c r="EP57" s="101"/>
      <c r="EQ57" s="101"/>
      <c r="ER57" s="101"/>
      <c r="ES57" s="101"/>
      <c r="ET57" s="101"/>
      <c r="EU57" s="101"/>
      <c r="EV57" s="101"/>
      <c r="EW57" s="101"/>
      <c r="EX57" s="101"/>
      <c r="EY57" s="101"/>
      <c r="EZ57" s="101"/>
      <c r="FA57" s="101"/>
      <c r="FB57" s="101"/>
      <c r="FC57" s="101"/>
      <c r="FD57" s="101"/>
      <c r="FE57" s="101"/>
      <c r="FF57" s="101"/>
      <c r="FG57" s="101"/>
      <c r="FH57" s="101"/>
      <c r="FI57" s="101"/>
      <c r="FJ57" s="101"/>
      <c r="FK57" s="101"/>
      <c r="FL57" s="101"/>
      <c r="FM57" s="101"/>
      <c r="FN57" s="101"/>
      <c r="FO57" s="101"/>
      <c r="FP57" s="101"/>
      <c r="FQ57" s="101"/>
      <c r="FR57" s="101"/>
      <c r="FS57" s="101"/>
      <c r="FT57" s="101"/>
      <c r="FU57" s="101"/>
    </row>
    <row r="58" spans="1:177" s="94" customFormat="1" ht="12.9" customHeight="1">
      <c r="A58" s="171"/>
      <c r="B58" s="346" t="s">
        <v>1</v>
      </c>
      <c r="C58" s="100" t="s">
        <v>398</v>
      </c>
      <c r="D58" s="100"/>
      <c r="E58" s="240"/>
      <c r="F58" s="263"/>
      <c r="G58" s="263"/>
      <c r="H58" s="263"/>
      <c r="I58" s="263"/>
      <c r="J58" s="263"/>
      <c r="K58" s="263"/>
      <c r="L58" s="292"/>
      <c r="M58" s="322"/>
      <c r="N58" s="322"/>
      <c r="O58" s="169"/>
      <c r="P58" s="322"/>
      <c r="Q58" s="322"/>
      <c r="R58" s="36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1"/>
      <c r="AG58" s="101"/>
      <c r="AH58" s="101"/>
      <c r="AI58" s="101"/>
      <c r="AJ58" s="101"/>
      <c r="AK58" s="101"/>
      <c r="AL58" s="101"/>
      <c r="AM58" s="101"/>
      <c r="AN58" s="101"/>
      <c r="AO58" s="101"/>
      <c r="AP58" s="101"/>
      <c r="AQ58" s="101"/>
      <c r="AR58" s="101"/>
      <c r="AS58" s="101"/>
      <c r="AT58" s="101"/>
      <c r="AU58" s="101"/>
      <c r="AV58" s="101"/>
      <c r="AW58" s="101"/>
      <c r="AX58" s="101"/>
      <c r="AY58" s="101"/>
      <c r="AZ58" s="101"/>
      <c r="BA58" s="101"/>
      <c r="BB58" s="101"/>
      <c r="BC58" s="101"/>
      <c r="BD58" s="101"/>
      <c r="BE58" s="101"/>
      <c r="BF58" s="101"/>
      <c r="BG58" s="101"/>
      <c r="BH58" s="101"/>
      <c r="BI58" s="101"/>
      <c r="BJ58" s="101"/>
      <c r="BK58" s="101"/>
      <c r="BL58" s="101"/>
      <c r="BM58" s="101"/>
      <c r="BN58" s="101"/>
      <c r="BO58" s="101"/>
      <c r="BP58" s="101"/>
      <c r="BQ58" s="101"/>
      <c r="BR58" s="101"/>
      <c r="BS58" s="101"/>
      <c r="BT58" s="101"/>
      <c r="BU58" s="101"/>
      <c r="BV58" s="101"/>
      <c r="BW58" s="101"/>
      <c r="BX58" s="101"/>
      <c r="BY58" s="101"/>
      <c r="BZ58" s="101"/>
      <c r="CA58" s="101"/>
      <c r="CB58" s="101"/>
      <c r="CC58" s="101"/>
      <c r="CD58" s="101"/>
      <c r="CE58" s="101"/>
      <c r="CF58" s="101"/>
      <c r="CG58" s="101"/>
      <c r="CH58" s="101"/>
      <c r="CI58" s="101"/>
      <c r="CJ58" s="101"/>
      <c r="CK58" s="101"/>
      <c r="CL58" s="101"/>
      <c r="CM58" s="101"/>
      <c r="CN58" s="101"/>
      <c r="CO58" s="101"/>
      <c r="CP58" s="101"/>
      <c r="CQ58" s="101"/>
      <c r="CR58" s="101"/>
      <c r="CS58" s="101"/>
      <c r="CT58" s="101"/>
      <c r="CU58" s="101"/>
      <c r="CV58" s="101"/>
      <c r="CW58" s="101"/>
      <c r="CX58" s="101"/>
      <c r="CY58" s="101"/>
      <c r="CZ58" s="101"/>
      <c r="DA58" s="101"/>
      <c r="DB58" s="101"/>
      <c r="DC58" s="101"/>
      <c r="DD58" s="101"/>
      <c r="DE58" s="101"/>
      <c r="DF58" s="101"/>
      <c r="DG58" s="101"/>
      <c r="DH58" s="101"/>
      <c r="DI58" s="101"/>
      <c r="DJ58" s="101"/>
      <c r="DK58" s="101"/>
      <c r="DL58" s="101"/>
      <c r="DM58" s="101"/>
      <c r="DN58" s="101"/>
      <c r="DO58" s="101"/>
      <c r="DP58" s="101"/>
      <c r="DQ58" s="101"/>
      <c r="DR58" s="101"/>
      <c r="DS58" s="101"/>
      <c r="DT58" s="101"/>
      <c r="DU58" s="101"/>
      <c r="DV58" s="101"/>
      <c r="DW58" s="101"/>
      <c r="DX58" s="101"/>
      <c r="DY58" s="101"/>
      <c r="DZ58" s="101"/>
      <c r="EA58" s="101"/>
      <c r="EB58" s="101"/>
      <c r="EC58" s="101"/>
      <c r="ED58" s="101"/>
      <c r="EE58" s="101"/>
      <c r="EF58" s="101"/>
      <c r="EG58" s="101"/>
      <c r="EH58" s="101"/>
      <c r="EI58" s="101"/>
      <c r="EJ58" s="101"/>
      <c r="EK58" s="101"/>
      <c r="EL58" s="101"/>
      <c r="EM58" s="101"/>
      <c r="EN58" s="101"/>
      <c r="EO58" s="101"/>
      <c r="EP58" s="101"/>
      <c r="EQ58" s="101"/>
      <c r="ER58" s="101"/>
      <c r="ES58" s="101"/>
      <c r="ET58" s="101"/>
      <c r="EU58" s="101"/>
      <c r="EV58" s="101"/>
      <c r="EW58" s="101"/>
      <c r="EX58" s="101"/>
      <c r="EY58" s="101"/>
      <c r="EZ58" s="101"/>
      <c r="FA58" s="101"/>
      <c r="FB58" s="101"/>
      <c r="FC58" s="101"/>
      <c r="FD58" s="101"/>
      <c r="FE58" s="101"/>
      <c r="FF58" s="101"/>
      <c r="FG58" s="101"/>
      <c r="FH58" s="101"/>
      <c r="FI58" s="101"/>
      <c r="FJ58" s="101"/>
      <c r="FK58" s="101"/>
      <c r="FL58" s="101"/>
      <c r="FM58" s="101"/>
      <c r="FN58" s="101"/>
      <c r="FO58" s="101"/>
      <c r="FP58" s="101"/>
      <c r="FQ58" s="101"/>
      <c r="FR58" s="101"/>
      <c r="FS58" s="101"/>
      <c r="FT58" s="101"/>
      <c r="FU58" s="101"/>
    </row>
    <row r="59" spans="1:177" s="94" customFormat="1" ht="12.9" customHeight="1">
      <c r="A59" s="171"/>
      <c r="B59" s="346" t="s">
        <v>1</v>
      </c>
      <c r="C59" s="561" t="s">
        <v>612</v>
      </c>
      <c r="D59" s="100"/>
      <c r="E59" s="240"/>
      <c r="F59" s="263"/>
      <c r="G59" s="263"/>
      <c r="H59" s="263"/>
      <c r="I59" s="263"/>
      <c r="J59" s="263"/>
      <c r="K59" s="263"/>
      <c r="L59" s="292"/>
      <c r="M59" s="322"/>
      <c r="N59" s="322"/>
      <c r="O59" s="169"/>
      <c r="P59" s="322"/>
      <c r="Q59" s="322"/>
      <c r="R59" s="36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1"/>
      <c r="AG59" s="101"/>
      <c r="AH59" s="101"/>
      <c r="AI59" s="101"/>
      <c r="AJ59" s="101"/>
      <c r="AK59" s="101"/>
      <c r="AL59" s="101"/>
      <c r="AM59" s="101"/>
      <c r="AN59" s="101"/>
      <c r="AO59" s="101"/>
      <c r="AP59" s="101"/>
      <c r="AQ59" s="101"/>
      <c r="AR59" s="101"/>
      <c r="AS59" s="101"/>
      <c r="AT59" s="101"/>
      <c r="AU59" s="101"/>
      <c r="AV59" s="101"/>
      <c r="AW59" s="101"/>
      <c r="AX59" s="101"/>
      <c r="AY59" s="101"/>
      <c r="AZ59" s="101"/>
      <c r="BA59" s="101"/>
      <c r="BB59" s="101"/>
      <c r="BC59" s="101"/>
      <c r="BD59" s="101"/>
      <c r="BE59" s="101"/>
      <c r="BF59" s="101"/>
      <c r="BG59" s="101"/>
      <c r="BH59" s="101"/>
      <c r="BI59" s="101"/>
      <c r="BJ59" s="101"/>
      <c r="BK59" s="101"/>
      <c r="BL59" s="101"/>
      <c r="BM59" s="101"/>
      <c r="BN59" s="101"/>
      <c r="BO59" s="101"/>
      <c r="BP59" s="101"/>
      <c r="BQ59" s="101"/>
      <c r="BR59" s="101"/>
      <c r="BS59" s="101"/>
      <c r="BT59" s="101"/>
      <c r="BU59" s="101"/>
      <c r="BV59" s="101"/>
      <c r="BW59" s="101"/>
      <c r="BX59" s="101"/>
      <c r="BY59" s="101"/>
      <c r="BZ59" s="101"/>
      <c r="CA59" s="101"/>
      <c r="CB59" s="101"/>
      <c r="CC59" s="101"/>
      <c r="CD59" s="101"/>
      <c r="CE59" s="101"/>
      <c r="CF59" s="101"/>
      <c r="CG59" s="101"/>
      <c r="CH59" s="101"/>
      <c r="CI59" s="101"/>
      <c r="CJ59" s="101"/>
      <c r="CK59" s="101"/>
      <c r="CL59" s="101"/>
      <c r="CM59" s="101"/>
      <c r="CN59" s="101"/>
      <c r="CO59" s="101"/>
      <c r="CP59" s="101"/>
      <c r="CQ59" s="101"/>
      <c r="CR59" s="101"/>
      <c r="CS59" s="101"/>
      <c r="CT59" s="101"/>
      <c r="CU59" s="101"/>
      <c r="CV59" s="101"/>
      <c r="CW59" s="101"/>
      <c r="CX59" s="101"/>
      <c r="CY59" s="101"/>
      <c r="CZ59" s="101"/>
      <c r="DA59" s="101"/>
      <c r="DB59" s="101"/>
      <c r="DC59" s="101"/>
      <c r="DD59" s="101"/>
      <c r="DE59" s="101"/>
      <c r="DF59" s="101"/>
      <c r="DG59" s="101"/>
      <c r="DH59" s="101"/>
      <c r="DI59" s="101"/>
      <c r="DJ59" s="101"/>
      <c r="DK59" s="101"/>
      <c r="DL59" s="101"/>
      <c r="DM59" s="101"/>
      <c r="DN59" s="101"/>
      <c r="DO59" s="101"/>
      <c r="DP59" s="101"/>
      <c r="DQ59" s="101"/>
      <c r="DR59" s="101"/>
      <c r="DS59" s="101"/>
      <c r="DT59" s="101"/>
      <c r="DU59" s="101"/>
      <c r="DV59" s="101"/>
      <c r="DW59" s="101"/>
      <c r="DX59" s="101"/>
      <c r="DY59" s="101"/>
      <c r="DZ59" s="101"/>
      <c r="EA59" s="101"/>
      <c r="EB59" s="101"/>
      <c r="EC59" s="101"/>
      <c r="ED59" s="101"/>
      <c r="EE59" s="101"/>
      <c r="EF59" s="101"/>
      <c r="EG59" s="101"/>
      <c r="EH59" s="101"/>
      <c r="EI59" s="101"/>
      <c r="EJ59" s="101"/>
      <c r="EK59" s="101"/>
      <c r="EL59" s="101"/>
      <c r="EM59" s="101"/>
      <c r="EN59" s="101"/>
      <c r="EO59" s="101"/>
      <c r="EP59" s="101"/>
      <c r="EQ59" s="101"/>
      <c r="ER59" s="101"/>
      <c r="ES59" s="101"/>
      <c r="ET59" s="101"/>
      <c r="EU59" s="101"/>
      <c r="EV59" s="101"/>
      <c r="EW59" s="101"/>
      <c r="EX59" s="101"/>
      <c r="EY59" s="101"/>
      <c r="EZ59" s="101"/>
      <c r="FA59" s="101"/>
      <c r="FB59" s="101"/>
      <c r="FC59" s="101"/>
      <c r="FD59" s="101"/>
      <c r="FE59" s="101"/>
      <c r="FF59" s="101"/>
      <c r="FG59" s="101"/>
      <c r="FH59" s="101"/>
      <c r="FI59" s="101"/>
      <c r="FJ59" s="101"/>
      <c r="FK59" s="101"/>
      <c r="FL59" s="101"/>
      <c r="FM59" s="101"/>
      <c r="FN59" s="101"/>
      <c r="FO59" s="101"/>
      <c r="FP59" s="101"/>
      <c r="FQ59" s="101"/>
      <c r="FR59" s="101"/>
      <c r="FS59" s="101"/>
      <c r="FT59" s="101"/>
      <c r="FU59" s="101"/>
    </row>
    <row r="60" spans="1:177" s="94" customFormat="1" ht="12.9" customHeight="1">
      <c r="A60" s="171"/>
      <c r="B60" s="346" t="s">
        <v>1</v>
      </c>
      <c r="C60" s="561" t="s">
        <v>609</v>
      </c>
      <c r="D60" s="100"/>
      <c r="E60" s="240"/>
      <c r="F60" s="263"/>
      <c r="G60" s="263"/>
      <c r="H60" s="263"/>
      <c r="I60" s="263"/>
      <c r="J60" s="263"/>
      <c r="K60" s="263"/>
      <c r="L60" s="292"/>
      <c r="M60" s="322"/>
      <c r="N60" s="322"/>
      <c r="O60" s="169"/>
      <c r="P60" s="322"/>
      <c r="Q60" s="322"/>
      <c r="R60" s="36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  <c r="AF60" s="101"/>
      <c r="AG60" s="101"/>
      <c r="AH60" s="101"/>
      <c r="AI60" s="101"/>
      <c r="AJ60" s="101"/>
      <c r="AK60" s="101"/>
      <c r="AL60" s="101"/>
      <c r="AM60" s="101"/>
      <c r="AN60" s="101"/>
      <c r="AO60" s="101"/>
      <c r="AP60" s="101"/>
      <c r="AQ60" s="101"/>
      <c r="AR60" s="101"/>
      <c r="AS60" s="101"/>
      <c r="AT60" s="101"/>
      <c r="AU60" s="101"/>
      <c r="AV60" s="101"/>
      <c r="AW60" s="101"/>
      <c r="AX60" s="101"/>
      <c r="AY60" s="101"/>
      <c r="AZ60" s="101"/>
      <c r="BA60" s="101"/>
      <c r="BB60" s="101"/>
      <c r="BC60" s="101"/>
      <c r="BD60" s="101"/>
      <c r="BE60" s="101"/>
      <c r="BF60" s="101"/>
      <c r="BG60" s="101"/>
      <c r="BH60" s="101"/>
      <c r="BI60" s="101"/>
      <c r="BJ60" s="101"/>
      <c r="BK60" s="101"/>
      <c r="BL60" s="101"/>
      <c r="BM60" s="101"/>
      <c r="BN60" s="101"/>
      <c r="BO60" s="101"/>
      <c r="BP60" s="101"/>
      <c r="BQ60" s="101"/>
      <c r="BR60" s="101"/>
      <c r="BS60" s="101"/>
      <c r="BT60" s="101"/>
      <c r="BU60" s="101"/>
      <c r="BV60" s="101"/>
      <c r="BW60" s="101"/>
      <c r="BX60" s="101"/>
      <c r="BY60" s="101"/>
      <c r="BZ60" s="101"/>
      <c r="CA60" s="101"/>
      <c r="CB60" s="101"/>
      <c r="CC60" s="101"/>
      <c r="CD60" s="101"/>
      <c r="CE60" s="101"/>
      <c r="CF60" s="101"/>
      <c r="CG60" s="101"/>
      <c r="CH60" s="101"/>
      <c r="CI60" s="101"/>
      <c r="CJ60" s="101"/>
      <c r="CK60" s="101"/>
      <c r="CL60" s="101"/>
      <c r="CM60" s="101"/>
      <c r="CN60" s="101"/>
      <c r="CO60" s="101"/>
      <c r="CP60" s="101"/>
      <c r="CQ60" s="101"/>
      <c r="CR60" s="101"/>
      <c r="CS60" s="101"/>
      <c r="CT60" s="101"/>
      <c r="CU60" s="101"/>
      <c r="CV60" s="101"/>
      <c r="CW60" s="101"/>
      <c r="CX60" s="101"/>
      <c r="CY60" s="101"/>
      <c r="CZ60" s="101"/>
      <c r="DA60" s="101"/>
      <c r="DB60" s="101"/>
      <c r="DC60" s="101"/>
      <c r="DD60" s="101"/>
      <c r="DE60" s="101"/>
      <c r="DF60" s="101"/>
      <c r="DG60" s="101"/>
      <c r="DH60" s="101"/>
      <c r="DI60" s="101"/>
      <c r="DJ60" s="101"/>
      <c r="DK60" s="101"/>
      <c r="DL60" s="101"/>
      <c r="DM60" s="101"/>
      <c r="DN60" s="101"/>
      <c r="DO60" s="101"/>
      <c r="DP60" s="101"/>
      <c r="DQ60" s="101"/>
      <c r="DR60" s="101"/>
      <c r="DS60" s="101"/>
      <c r="DT60" s="101"/>
      <c r="DU60" s="101"/>
      <c r="DV60" s="101"/>
      <c r="DW60" s="101"/>
      <c r="DX60" s="101"/>
      <c r="DY60" s="101"/>
      <c r="DZ60" s="101"/>
      <c r="EA60" s="101"/>
      <c r="EB60" s="101"/>
      <c r="EC60" s="101"/>
      <c r="ED60" s="101"/>
      <c r="EE60" s="101"/>
      <c r="EF60" s="101"/>
      <c r="EG60" s="101"/>
      <c r="EH60" s="101"/>
      <c r="EI60" s="101"/>
      <c r="EJ60" s="101"/>
      <c r="EK60" s="101"/>
      <c r="EL60" s="101"/>
      <c r="EM60" s="101"/>
      <c r="EN60" s="101"/>
      <c r="EO60" s="101"/>
      <c r="EP60" s="101"/>
      <c r="EQ60" s="101"/>
      <c r="ER60" s="101"/>
      <c r="ES60" s="101"/>
      <c r="ET60" s="101"/>
      <c r="EU60" s="101"/>
      <c r="EV60" s="101"/>
      <c r="EW60" s="101"/>
      <c r="EX60" s="101"/>
      <c r="EY60" s="101"/>
      <c r="EZ60" s="101"/>
      <c r="FA60" s="101"/>
      <c r="FB60" s="101"/>
      <c r="FC60" s="101"/>
      <c r="FD60" s="101"/>
      <c r="FE60" s="101"/>
      <c r="FF60" s="101"/>
      <c r="FG60" s="101"/>
      <c r="FH60" s="101"/>
      <c r="FI60" s="101"/>
      <c r="FJ60" s="101"/>
      <c r="FK60" s="101"/>
      <c r="FL60" s="101"/>
      <c r="FM60" s="101"/>
      <c r="FN60" s="101"/>
      <c r="FO60" s="101"/>
      <c r="FP60" s="101"/>
      <c r="FQ60" s="101"/>
      <c r="FR60" s="101"/>
      <c r="FS60" s="101"/>
      <c r="FT60" s="101"/>
      <c r="FU60" s="101"/>
    </row>
    <row r="61" spans="1:177" s="94" customFormat="1" ht="12.9" customHeight="1">
      <c r="A61" s="171">
        <v>12</v>
      </c>
      <c r="B61" s="346" t="s">
        <v>621</v>
      </c>
      <c r="C61" s="100"/>
      <c r="D61" s="100"/>
      <c r="E61" s="436" t="s">
        <v>622</v>
      </c>
      <c r="F61" s="332">
        <v>0</v>
      </c>
      <c r="G61" s="332">
        <v>0</v>
      </c>
      <c r="H61" s="332"/>
      <c r="I61" s="293">
        <v>1</v>
      </c>
      <c r="J61" s="293">
        <v>0</v>
      </c>
      <c r="K61" s="371">
        <f>SUM(F61:J61)</f>
        <v>1</v>
      </c>
      <c r="L61" s="292" t="s">
        <v>17</v>
      </c>
      <c r="M61" s="322"/>
      <c r="N61" s="322"/>
      <c r="O61" s="169"/>
      <c r="P61" s="322">
        <f>+M61*K61</f>
        <v>0</v>
      </c>
      <c r="Q61" s="322">
        <f>+N61*K61</f>
        <v>0</v>
      </c>
      <c r="R61" s="361">
        <f t="shared" ref="R61" si="11">+K61*O61</f>
        <v>0</v>
      </c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  <c r="AF61" s="101"/>
      <c r="AG61" s="101"/>
      <c r="AH61" s="101"/>
      <c r="AI61" s="101"/>
      <c r="AJ61" s="101"/>
      <c r="AK61" s="101"/>
      <c r="AL61" s="101"/>
      <c r="AM61" s="101"/>
      <c r="AN61" s="101"/>
      <c r="AO61" s="101"/>
      <c r="AP61" s="101"/>
      <c r="AQ61" s="101"/>
      <c r="AR61" s="101"/>
      <c r="AS61" s="101"/>
      <c r="AT61" s="101"/>
      <c r="AU61" s="101"/>
      <c r="AV61" s="101"/>
      <c r="AW61" s="101"/>
      <c r="AX61" s="101"/>
      <c r="AY61" s="101"/>
      <c r="AZ61" s="101"/>
      <c r="BA61" s="101"/>
      <c r="BB61" s="101"/>
      <c r="BC61" s="101"/>
      <c r="BD61" s="101"/>
      <c r="BE61" s="101"/>
      <c r="BF61" s="101"/>
      <c r="BG61" s="101"/>
      <c r="BH61" s="101"/>
      <c r="BI61" s="101"/>
      <c r="BJ61" s="101"/>
      <c r="BK61" s="101"/>
      <c r="BL61" s="101"/>
      <c r="BM61" s="101"/>
      <c r="BN61" s="101"/>
      <c r="BO61" s="101"/>
      <c r="BP61" s="101"/>
      <c r="BQ61" s="101"/>
      <c r="BR61" s="101"/>
      <c r="BS61" s="101"/>
      <c r="BT61" s="101"/>
      <c r="BU61" s="101"/>
      <c r="BV61" s="101"/>
      <c r="BW61" s="101"/>
      <c r="BX61" s="101"/>
      <c r="BY61" s="101"/>
      <c r="BZ61" s="101"/>
      <c r="CA61" s="101"/>
      <c r="CB61" s="101"/>
      <c r="CC61" s="101"/>
      <c r="CD61" s="101"/>
      <c r="CE61" s="101"/>
      <c r="CF61" s="101"/>
      <c r="CG61" s="101"/>
      <c r="CH61" s="101"/>
      <c r="CI61" s="101"/>
      <c r="CJ61" s="101"/>
      <c r="CK61" s="101"/>
      <c r="CL61" s="101"/>
      <c r="CM61" s="101"/>
      <c r="CN61" s="101"/>
      <c r="CO61" s="101"/>
      <c r="CP61" s="101"/>
      <c r="CQ61" s="101"/>
      <c r="CR61" s="101"/>
      <c r="CS61" s="101"/>
      <c r="CT61" s="101"/>
      <c r="CU61" s="101"/>
      <c r="CV61" s="101"/>
      <c r="CW61" s="101"/>
      <c r="CX61" s="101"/>
      <c r="CY61" s="101"/>
      <c r="CZ61" s="101"/>
      <c r="DA61" s="101"/>
      <c r="DB61" s="101"/>
      <c r="DC61" s="101"/>
      <c r="DD61" s="101"/>
      <c r="DE61" s="101"/>
      <c r="DF61" s="101"/>
      <c r="DG61" s="101"/>
      <c r="DH61" s="101"/>
      <c r="DI61" s="101"/>
      <c r="DJ61" s="101"/>
      <c r="DK61" s="101"/>
      <c r="DL61" s="101"/>
      <c r="DM61" s="101"/>
      <c r="DN61" s="101"/>
      <c r="DO61" s="101"/>
      <c r="DP61" s="101"/>
      <c r="DQ61" s="101"/>
      <c r="DR61" s="101"/>
      <c r="DS61" s="101"/>
      <c r="DT61" s="101"/>
      <c r="DU61" s="101"/>
      <c r="DV61" s="101"/>
      <c r="DW61" s="101"/>
      <c r="DX61" s="101"/>
      <c r="DY61" s="101"/>
      <c r="DZ61" s="101"/>
      <c r="EA61" s="101"/>
      <c r="EB61" s="101"/>
      <c r="EC61" s="101"/>
      <c r="ED61" s="101"/>
      <c r="EE61" s="101"/>
      <c r="EF61" s="101"/>
      <c r="EG61" s="101"/>
      <c r="EH61" s="101"/>
      <c r="EI61" s="101"/>
      <c r="EJ61" s="101"/>
      <c r="EK61" s="101"/>
      <c r="EL61" s="101"/>
      <c r="EM61" s="101"/>
      <c r="EN61" s="101"/>
      <c r="EO61" s="101"/>
      <c r="EP61" s="101"/>
      <c r="EQ61" s="101"/>
      <c r="ER61" s="101"/>
      <c r="ES61" s="101"/>
      <c r="ET61" s="101"/>
      <c r="EU61" s="101"/>
      <c r="EV61" s="101"/>
      <c r="EW61" s="101"/>
      <c r="EX61" s="101"/>
      <c r="EY61" s="101"/>
      <c r="EZ61" s="101"/>
      <c r="FA61" s="101"/>
      <c r="FB61" s="101"/>
      <c r="FC61" s="101"/>
      <c r="FD61" s="101"/>
      <c r="FE61" s="101"/>
      <c r="FF61" s="101"/>
      <c r="FG61" s="101"/>
      <c r="FH61" s="101"/>
      <c r="FI61" s="101"/>
      <c r="FJ61" s="101"/>
      <c r="FK61" s="101"/>
      <c r="FL61" s="101"/>
      <c r="FM61" s="101"/>
      <c r="FN61" s="101"/>
      <c r="FO61" s="101"/>
      <c r="FP61" s="101"/>
      <c r="FQ61" s="101"/>
      <c r="FR61" s="101"/>
      <c r="FS61" s="101"/>
      <c r="FT61" s="101"/>
      <c r="FU61" s="101"/>
    </row>
    <row r="62" spans="1:177" s="94" customFormat="1" ht="12.9" customHeight="1">
      <c r="A62" s="171"/>
      <c r="B62" s="346" t="s">
        <v>1</v>
      </c>
      <c r="C62" s="100" t="s">
        <v>593</v>
      </c>
      <c r="D62" s="100"/>
      <c r="E62" s="240"/>
      <c r="F62" s="263"/>
      <c r="G62" s="263"/>
      <c r="H62" s="263"/>
      <c r="I62" s="263"/>
      <c r="J62" s="263"/>
      <c r="K62" s="263"/>
      <c r="L62" s="292"/>
      <c r="M62" s="322"/>
      <c r="N62" s="322"/>
      <c r="O62" s="169"/>
      <c r="P62" s="322"/>
      <c r="Q62" s="322"/>
      <c r="R62" s="361"/>
      <c r="S62" s="101"/>
      <c r="T62" s="101"/>
      <c r="U62" s="101"/>
      <c r="V62" s="101"/>
      <c r="W62" s="101"/>
      <c r="X62" s="101"/>
      <c r="Y62" s="101"/>
      <c r="Z62" s="101"/>
      <c r="AA62" s="101"/>
      <c r="AB62" s="101"/>
      <c r="AC62" s="101"/>
      <c r="AD62" s="101"/>
      <c r="AE62" s="101"/>
      <c r="AF62" s="101"/>
      <c r="AG62" s="101"/>
      <c r="AH62" s="101"/>
      <c r="AI62" s="101"/>
      <c r="AJ62" s="101"/>
      <c r="AK62" s="101"/>
      <c r="AL62" s="101"/>
      <c r="AM62" s="101"/>
      <c r="AN62" s="101"/>
      <c r="AO62" s="101"/>
      <c r="AP62" s="101"/>
      <c r="AQ62" s="101"/>
      <c r="AR62" s="101"/>
      <c r="AS62" s="101"/>
      <c r="AT62" s="101"/>
      <c r="AU62" s="101"/>
      <c r="AV62" s="101"/>
      <c r="AW62" s="101"/>
      <c r="AX62" s="101"/>
      <c r="AY62" s="101"/>
      <c r="AZ62" s="101"/>
      <c r="BA62" s="101"/>
      <c r="BB62" s="101"/>
      <c r="BC62" s="101"/>
      <c r="BD62" s="101"/>
      <c r="BE62" s="101"/>
      <c r="BF62" s="101"/>
      <c r="BG62" s="101"/>
      <c r="BH62" s="101"/>
      <c r="BI62" s="101"/>
      <c r="BJ62" s="101"/>
      <c r="BK62" s="101"/>
      <c r="BL62" s="101"/>
      <c r="BM62" s="101"/>
      <c r="BN62" s="101"/>
      <c r="BO62" s="101"/>
      <c r="BP62" s="101"/>
      <c r="BQ62" s="101"/>
      <c r="BR62" s="101"/>
      <c r="BS62" s="101"/>
      <c r="BT62" s="101"/>
      <c r="BU62" s="101"/>
      <c r="BV62" s="101"/>
      <c r="BW62" s="101"/>
      <c r="BX62" s="101"/>
      <c r="BY62" s="101"/>
      <c r="BZ62" s="101"/>
      <c r="CA62" s="101"/>
      <c r="CB62" s="101"/>
      <c r="CC62" s="101"/>
      <c r="CD62" s="101"/>
      <c r="CE62" s="101"/>
      <c r="CF62" s="101"/>
      <c r="CG62" s="101"/>
      <c r="CH62" s="101"/>
      <c r="CI62" s="101"/>
      <c r="CJ62" s="101"/>
      <c r="CK62" s="101"/>
      <c r="CL62" s="101"/>
      <c r="CM62" s="101"/>
      <c r="CN62" s="101"/>
      <c r="CO62" s="101"/>
      <c r="CP62" s="101"/>
      <c r="CQ62" s="101"/>
      <c r="CR62" s="101"/>
      <c r="CS62" s="101"/>
      <c r="CT62" s="101"/>
      <c r="CU62" s="101"/>
      <c r="CV62" s="101"/>
      <c r="CW62" s="101"/>
      <c r="CX62" s="101"/>
      <c r="CY62" s="101"/>
      <c r="CZ62" s="101"/>
      <c r="DA62" s="101"/>
      <c r="DB62" s="101"/>
      <c r="DC62" s="101"/>
      <c r="DD62" s="101"/>
      <c r="DE62" s="101"/>
      <c r="DF62" s="101"/>
      <c r="DG62" s="101"/>
      <c r="DH62" s="101"/>
      <c r="DI62" s="101"/>
      <c r="DJ62" s="101"/>
      <c r="DK62" s="101"/>
      <c r="DL62" s="101"/>
      <c r="DM62" s="101"/>
      <c r="DN62" s="101"/>
      <c r="DO62" s="101"/>
      <c r="DP62" s="101"/>
      <c r="DQ62" s="101"/>
      <c r="DR62" s="101"/>
      <c r="DS62" s="101"/>
      <c r="DT62" s="101"/>
      <c r="DU62" s="101"/>
      <c r="DV62" s="101"/>
      <c r="DW62" s="101"/>
      <c r="DX62" s="101"/>
      <c r="DY62" s="101"/>
      <c r="DZ62" s="101"/>
      <c r="EA62" s="101"/>
      <c r="EB62" s="101"/>
      <c r="EC62" s="101"/>
      <c r="ED62" s="101"/>
      <c r="EE62" s="101"/>
      <c r="EF62" s="101"/>
      <c r="EG62" s="101"/>
      <c r="EH62" s="101"/>
      <c r="EI62" s="101"/>
      <c r="EJ62" s="101"/>
      <c r="EK62" s="101"/>
      <c r="EL62" s="101"/>
      <c r="EM62" s="101"/>
      <c r="EN62" s="101"/>
      <c r="EO62" s="101"/>
      <c r="EP62" s="101"/>
      <c r="EQ62" s="101"/>
      <c r="ER62" s="101"/>
      <c r="ES62" s="101"/>
      <c r="ET62" s="101"/>
      <c r="EU62" s="101"/>
      <c r="EV62" s="101"/>
      <c r="EW62" s="101"/>
      <c r="EX62" s="101"/>
      <c r="EY62" s="101"/>
      <c r="EZ62" s="101"/>
      <c r="FA62" s="101"/>
      <c r="FB62" s="101"/>
      <c r="FC62" s="101"/>
      <c r="FD62" s="101"/>
      <c r="FE62" s="101"/>
      <c r="FF62" s="101"/>
      <c r="FG62" s="101"/>
      <c r="FH62" s="101"/>
      <c r="FI62" s="101"/>
      <c r="FJ62" s="101"/>
      <c r="FK62" s="101"/>
      <c r="FL62" s="101"/>
      <c r="FM62" s="101"/>
      <c r="FN62" s="101"/>
      <c r="FO62" s="101"/>
      <c r="FP62" s="101"/>
      <c r="FQ62" s="101"/>
      <c r="FR62" s="101"/>
      <c r="FS62" s="101"/>
      <c r="FT62" s="101"/>
      <c r="FU62" s="101"/>
    </row>
    <row r="63" spans="1:177" s="94" customFormat="1" ht="12.9" customHeight="1">
      <c r="A63" s="171"/>
      <c r="B63" s="346" t="s">
        <v>1</v>
      </c>
      <c r="C63" s="100" t="s">
        <v>398</v>
      </c>
      <c r="D63" s="100"/>
      <c r="E63" s="240"/>
      <c r="F63" s="263"/>
      <c r="G63" s="263"/>
      <c r="H63" s="263"/>
      <c r="I63" s="263"/>
      <c r="J63" s="263"/>
      <c r="K63" s="263"/>
      <c r="L63" s="292"/>
      <c r="M63" s="322"/>
      <c r="N63" s="322"/>
      <c r="O63" s="169"/>
      <c r="P63" s="322"/>
      <c r="Q63" s="322"/>
      <c r="R63" s="36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  <c r="AE63" s="101"/>
      <c r="AF63" s="101"/>
      <c r="AG63" s="101"/>
      <c r="AH63" s="101"/>
      <c r="AI63" s="101"/>
      <c r="AJ63" s="101"/>
      <c r="AK63" s="101"/>
      <c r="AL63" s="101"/>
      <c r="AM63" s="101"/>
      <c r="AN63" s="101"/>
      <c r="AO63" s="101"/>
      <c r="AP63" s="101"/>
      <c r="AQ63" s="101"/>
      <c r="AR63" s="101"/>
      <c r="AS63" s="101"/>
      <c r="AT63" s="101"/>
      <c r="AU63" s="101"/>
      <c r="AV63" s="101"/>
      <c r="AW63" s="101"/>
      <c r="AX63" s="101"/>
      <c r="AY63" s="101"/>
      <c r="AZ63" s="101"/>
      <c r="BA63" s="101"/>
      <c r="BB63" s="101"/>
      <c r="BC63" s="101"/>
      <c r="BD63" s="101"/>
      <c r="BE63" s="101"/>
      <c r="BF63" s="101"/>
      <c r="BG63" s="101"/>
      <c r="BH63" s="101"/>
      <c r="BI63" s="101"/>
      <c r="BJ63" s="101"/>
      <c r="BK63" s="101"/>
      <c r="BL63" s="101"/>
      <c r="BM63" s="101"/>
      <c r="BN63" s="101"/>
      <c r="BO63" s="101"/>
      <c r="BP63" s="101"/>
      <c r="BQ63" s="101"/>
      <c r="BR63" s="101"/>
      <c r="BS63" s="101"/>
      <c r="BT63" s="101"/>
      <c r="BU63" s="101"/>
      <c r="BV63" s="101"/>
      <c r="BW63" s="101"/>
      <c r="BX63" s="101"/>
      <c r="BY63" s="101"/>
      <c r="BZ63" s="101"/>
      <c r="CA63" s="101"/>
      <c r="CB63" s="101"/>
      <c r="CC63" s="101"/>
      <c r="CD63" s="101"/>
      <c r="CE63" s="101"/>
      <c r="CF63" s="101"/>
      <c r="CG63" s="101"/>
      <c r="CH63" s="101"/>
      <c r="CI63" s="101"/>
      <c r="CJ63" s="101"/>
      <c r="CK63" s="101"/>
      <c r="CL63" s="101"/>
      <c r="CM63" s="101"/>
      <c r="CN63" s="101"/>
      <c r="CO63" s="101"/>
      <c r="CP63" s="101"/>
      <c r="CQ63" s="101"/>
      <c r="CR63" s="101"/>
      <c r="CS63" s="101"/>
      <c r="CT63" s="101"/>
      <c r="CU63" s="101"/>
      <c r="CV63" s="101"/>
      <c r="CW63" s="101"/>
      <c r="CX63" s="101"/>
      <c r="CY63" s="101"/>
      <c r="CZ63" s="101"/>
      <c r="DA63" s="101"/>
      <c r="DB63" s="101"/>
      <c r="DC63" s="101"/>
      <c r="DD63" s="101"/>
      <c r="DE63" s="101"/>
      <c r="DF63" s="101"/>
      <c r="DG63" s="101"/>
      <c r="DH63" s="101"/>
      <c r="DI63" s="101"/>
      <c r="DJ63" s="101"/>
      <c r="DK63" s="101"/>
      <c r="DL63" s="101"/>
      <c r="DM63" s="101"/>
      <c r="DN63" s="101"/>
      <c r="DO63" s="101"/>
      <c r="DP63" s="101"/>
      <c r="DQ63" s="101"/>
      <c r="DR63" s="101"/>
      <c r="DS63" s="101"/>
      <c r="DT63" s="101"/>
      <c r="DU63" s="101"/>
      <c r="DV63" s="101"/>
      <c r="DW63" s="101"/>
      <c r="DX63" s="101"/>
      <c r="DY63" s="101"/>
      <c r="DZ63" s="101"/>
      <c r="EA63" s="101"/>
      <c r="EB63" s="101"/>
      <c r="EC63" s="101"/>
      <c r="ED63" s="101"/>
      <c r="EE63" s="101"/>
      <c r="EF63" s="101"/>
      <c r="EG63" s="101"/>
      <c r="EH63" s="101"/>
      <c r="EI63" s="101"/>
      <c r="EJ63" s="101"/>
      <c r="EK63" s="101"/>
      <c r="EL63" s="101"/>
      <c r="EM63" s="101"/>
      <c r="EN63" s="101"/>
      <c r="EO63" s="101"/>
      <c r="EP63" s="101"/>
      <c r="EQ63" s="101"/>
      <c r="ER63" s="101"/>
      <c r="ES63" s="101"/>
      <c r="ET63" s="101"/>
      <c r="EU63" s="101"/>
      <c r="EV63" s="101"/>
      <c r="EW63" s="101"/>
      <c r="EX63" s="101"/>
      <c r="EY63" s="101"/>
      <c r="EZ63" s="101"/>
      <c r="FA63" s="101"/>
      <c r="FB63" s="101"/>
      <c r="FC63" s="101"/>
      <c r="FD63" s="101"/>
      <c r="FE63" s="101"/>
      <c r="FF63" s="101"/>
      <c r="FG63" s="101"/>
      <c r="FH63" s="101"/>
      <c r="FI63" s="101"/>
      <c r="FJ63" s="101"/>
      <c r="FK63" s="101"/>
      <c r="FL63" s="101"/>
      <c r="FM63" s="101"/>
      <c r="FN63" s="101"/>
      <c r="FO63" s="101"/>
      <c r="FP63" s="101"/>
      <c r="FQ63" s="101"/>
      <c r="FR63" s="101"/>
      <c r="FS63" s="101"/>
      <c r="FT63" s="101"/>
      <c r="FU63" s="101"/>
    </row>
    <row r="64" spans="1:177" s="94" customFormat="1" ht="12.9" customHeight="1">
      <c r="A64" s="171"/>
      <c r="B64" s="346" t="s">
        <v>1</v>
      </c>
      <c r="C64" s="561" t="s">
        <v>612</v>
      </c>
      <c r="D64" s="100"/>
      <c r="E64" s="240"/>
      <c r="F64" s="263"/>
      <c r="G64" s="263"/>
      <c r="H64" s="263"/>
      <c r="I64" s="263"/>
      <c r="J64" s="263"/>
      <c r="K64" s="263"/>
      <c r="L64" s="292"/>
      <c r="M64" s="322"/>
      <c r="N64" s="322"/>
      <c r="O64" s="169"/>
      <c r="P64" s="322"/>
      <c r="Q64" s="322"/>
      <c r="R64" s="36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101"/>
      <c r="AD64" s="101"/>
      <c r="AE64" s="101"/>
      <c r="AF64" s="101"/>
      <c r="AG64" s="101"/>
      <c r="AH64" s="101"/>
      <c r="AI64" s="101"/>
      <c r="AJ64" s="101"/>
      <c r="AK64" s="101"/>
      <c r="AL64" s="101"/>
      <c r="AM64" s="101"/>
      <c r="AN64" s="101"/>
      <c r="AO64" s="101"/>
      <c r="AP64" s="101"/>
      <c r="AQ64" s="101"/>
      <c r="AR64" s="101"/>
      <c r="AS64" s="101"/>
      <c r="AT64" s="101"/>
      <c r="AU64" s="101"/>
      <c r="AV64" s="101"/>
      <c r="AW64" s="101"/>
      <c r="AX64" s="101"/>
      <c r="AY64" s="101"/>
      <c r="AZ64" s="101"/>
      <c r="BA64" s="101"/>
      <c r="BB64" s="101"/>
      <c r="BC64" s="101"/>
      <c r="BD64" s="101"/>
      <c r="BE64" s="101"/>
      <c r="BF64" s="101"/>
      <c r="BG64" s="101"/>
      <c r="BH64" s="101"/>
      <c r="BI64" s="101"/>
      <c r="BJ64" s="101"/>
      <c r="BK64" s="101"/>
      <c r="BL64" s="101"/>
      <c r="BM64" s="101"/>
      <c r="BN64" s="101"/>
      <c r="BO64" s="101"/>
      <c r="BP64" s="101"/>
      <c r="BQ64" s="101"/>
      <c r="BR64" s="101"/>
      <c r="BS64" s="101"/>
      <c r="BT64" s="101"/>
      <c r="BU64" s="101"/>
      <c r="BV64" s="101"/>
      <c r="BW64" s="101"/>
      <c r="BX64" s="101"/>
      <c r="BY64" s="101"/>
      <c r="BZ64" s="101"/>
      <c r="CA64" s="101"/>
      <c r="CB64" s="101"/>
      <c r="CC64" s="101"/>
      <c r="CD64" s="101"/>
      <c r="CE64" s="101"/>
      <c r="CF64" s="101"/>
      <c r="CG64" s="101"/>
      <c r="CH64" s="101"/>
      <c r="CI64" s="101"/>
      <c r="CJ64" s="101"/>
      <c r="CK64" s="101"/>
      <c r="CL64" s="101"/>
      <c r="CM64" s="101"/>
      <c r="CN64" s="101"/>
      <c r="CO64" s="101"/>
      <c r="CP64" s="101"/>
      <c r="CQ64" s="101"/>
      <c r="CR64" s="101"/>
      <c r="CS64" s="101"/>
      <c r="CT64" s="101"/>
      <c r="CU64" s="101"/>
      <c r="CV64" s="101"/>
      <c r="CW64" s="101"/>
      <c r="CX64" s="101"/>
      <c r="CY64" s="101"/>
      <c r="CZ64" s="101"/>
      <c r="DA64" s="101"/>
      <c r="DB64" s="101"/>
      <c r="DC64" s="101"/>
      <c r="DD64" s="101"/>
      <c r="DE64" s="101"/>
      <c r="DF64" s="101"/>
      <c r="DG64" s="101"/>
      <c r="DH64" s="101"/>
      <c r="DI64" s="101"/>
      <c r="DJ64" s="101"/>
      <c r="DK64" s="101"/>
      <c r="DL64" s="101"/>
      <c r="DM64" s="101"/>
      <c r="DN64" s="101"/>
      <c r="DO64" s="101"/>
      <c r="DP64" s="101"/>
      <c r="DQ64" s="101"/>
      <c r="DR64" s="101"/>
      <c r="DS64" s="101"/>
      <c r="DT64" s="101"/>
      <c r="DU64" s="101"/>
      <c r="DV64" s="101"/>
      <c r="DW64" s="101"/>
      <c r="DX64" s="101"/>
      <c r="DY64" s="101"/>
      <c r="DZ64" s="101"/>
      <c r="EA64" s="101"/>
      <c r="EB64" s="101"/>
      <c r="EC64" s="101"/>
      <c r="ED64" s="101"/>
      <c r="EE64" s="101"/>
      <c r="EF64" s="101"/>
      <c r="EG64" s="101"/>
      <c r="EH64" s="101"/>
      <c r="EI64" s="101"/>
      <c r="EJ64" s="101"/>
      <c r="EK64" s="101"/>
      <c r="EL64" s="101"/>
      <c r="EM64" s="101"/>
      <c r="EN64" s="101"/>
      <c r="EO64" s="101"/>
      <c r="EP64" s="101"/>
      <c r="EQ64" s="101"/>
      <c r="ER64" s="101"/>
      <c r="ES64" s="101"/>
      <c r="ET64" s="101"/>
      <c r="EU64" s="101"/>
      <c r="EV64" s="101"/>
      <c r="EW64" s="101"/>
      <c r="EX64" s="101"/>
      <c r="EY64" s="101"/>
      <c r="EZ64" s="101"/>
      <c r="FA64" s="101"/>
      <c r="FB64" s="101"/>
      <c r="FC64" s="101"/>
      <c r="FD64" s="101"/>
      <c r="FE64" s="101"/>
      <c r="FF64" s="101"/>
      <c r="FG64" s="101"/>
      <c r="FH64" s="101"/>
      <c r="FI64" s="101"/>
      <c r="FJ64" s="101"/>
      <c r="FK64" s="101"/>
      <c r="FL64" s="101"/>
      <c r="FM64" s="101"/>
      <c r="FN64" s="101"/>
      <c r="FO64" s="101"/>
      <c r="FP64" s="101"/>
      <c r="FQ64" s="101"/>
      <c r="FR64" s="101"/>
      <c r="FS64" s="101"/>
      <c r="FT64" s="101"/>
      <c r="FU64" s="101"/>
    </row>
    <row r="65" spans="1:177" s="94" customFormat="1" ht="12.9" customHeight="1">
      <c r="A65" s="171"/>
      <c r="B65" s="346" t="s">
        <v>1</v>
      </c>
      <c r="C65" s="561" t="s">
        <v>609</v>
      </c>
      <c r="D65" s="100"/>
      <c r="E65" s="240"/>
      <c r="F65" s="263"/>
      <c r="G65" s="263"/>
      <c r="H65" s="263"/>
      <c r="I65" s="263"/>
      <c r="J65" s="263"/>
      <c r="K65" s="263"/>
      <c r="L65" s="292"/>
      <c r="M65" s="322"/>
      <c r="N65" s="322"/>
      <c r="O65" s="169"/>
      <c r="P65" s="322"/>
      <c r="Q65" s="322"/>
      <c r="R65" s="36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  <c r="AF65" s="101"/>
      <c r="AG65" s="101"/>
      <c r="AH65" s="101"/>
      <c r="AI65" s="101"/>
      <c r="AJ65" s="101"/>
      <c r="AK65" s="101"/>
      <c r="AL65" s="101"/>
      <c r="AM65" s="101"/>
      <c r="AN65" s="101"/>
      <c r="AO65" s="101"/>
      <c r="AP65" s="101"/>
      <c r="AQ65" s="101"/>
      <c r="AR65" s="101"/>
      <c r="AS65" s="101"/>
      <c r="AT65" s="101"/>
      <c r="AU65" s="101"/>
      <c r="AV65" s="101"/>
      <c r="AW65" s="101"/>
      <c r="AX65" s="101"/>
      <c r="AY65" s="101"/>
      <c r="AZ65" s="101"/>
      <c r="BA65" s="101"/>
      <c r="BB65" s="101"/>
      <c r="BC65" s="101"/>
      <c r="BD65" s="101"/>
      <c r="BE65" s="101"/>
      <c r="BF65" s="101"/>
      <c r="BG65" s="101"/>
      <c r="BH65" s="101"/>
      <c r="BI65" s="101"/>
      <c r="BJ65" s="101"/>
      <c r="BK65" s="101"/>
      <c r="BL65" s="101"/>
      <c r="BM65" s="101"/>
      <c r="BN65" s="101"/>
      <c r="BO65" s="101"/>
      <c r="BP65" s="101"/>
      <c r="BQ65" s="101"/>
      <c r="BR65" s="101"/>
      <c r="BS65" s="101"/>
      <c r="BT65" s="101"/>
      <c r="BU65" s="101"/>
      <c r="BV65" s="101"/>
      <c r="BW65" s="101"/>
      <c r="BX65" s="101"/>
      <c r="BY65" s="101"/>
      <c r="BZ65" s="101"/>
      <c r="CA65" s="101"/>
      <c r="CB65" s="101"/>
      <c r="CC65" s="101"/>
      <c r="CD65" s="101"/>
      <c r="CE65" s="101"/>
      <c r="CF65" s="101"/>
      <c r="CG65" s="101"/>
      <c r="CH65" s="101"/>
      <c r="CI65" s="101"/>
      <c r="CJ65" s="101"/>
      <c r="CK65" s="101"/>
      <c r="CL65" s="101"/>
      <c r="CM65" s="101"/>
      <c r="CN65" s="101"/>
      <c r="CO65" s="101"/>
      <c r="CP65" s="101"/>
      <c r="CQ65" s="101"/>
      <c r="CR65" s="101"/>
      <c r="CS65" s="101"/>
      <c r="CT65" s="101"/>
      <c r="CU65" s="101"/>
      <c r="CV65" s="101"/>
      <c r="CW65" s="101"/>
      <c r="CX65" s="101"/>
      <c r="CY65" s="101"/>
      <c r="CZ65" s="101"/>
      <c r="DA65" s="101"/>
      <c r="DB65" s="101"/>
      <c r="DC65" s="101"/>
      <c r="DD65" s="101"/>
      <c r="DE65" s="101"/>
      <c r="DF65" s="101"/>
      <c r="DG65" s="101"/>
      <c r="DH65" s="101"/>
      <c r="DI65" s="101"/>
      <c r="DJ65" s="101"/>
      <c r="DK65" s="101"/>
      <c r="DL65" s="101"/>
      <c r="DM65" s="101"/>
      <c r="DN65" s="101"/>
      <c r="DO65" s="101"/>
      <c r="DP65" s="101"/>
      <c r="DQ65" s="101"/>
      <c r="DR65" s="101"/>
      <c r="DS65" s="101"/>
      <c r="DT65" s="101"/>
      <c r="DU65" s="101"/>
      <c r="DV65" s="101"/>
      <c r="DW65" s="101"/>
      <c r="DX65" s="101"/>
      <c r="DY65" s="101"/>
      <c r="DZ65" s="101"/>
      <c r="EA65" s="101"/>
      <c r="EB65" s="101"/>
      <c r="EC65" s="101"/>
      <c r="ED65" s="101"/>
      <c r="EE65" s="101"/>
      <c r="EF65" s="101"/>
      <c r="EG65" s="101"/>
      <c r="EH65" s="101"/>
      <c r="EI65" s="101"/>
      <c r="EJ65" s="101"/>
      <c r="EK65" s="101"/>
      <c r="EL65" s="101"/>
      <c r="EM65" s="101"/>
      <c r="EN65" s="101"/>
      <c r="EO65" s="101"/>
      <c r="EP65" s="101"/>
      <c r="EQ65" s="101"/>
      <c r="ER65" s="101"/>
      <c r="ES65" s="101"/>
      <c r="ET65" s="101"/>
      <c r="EU65" s="101"/>
      <c r="EV65" s="101"/>
      <c r="EW65" s="101"/>
      <c r="EX65" s="101"/>
      <c r="EY65" s="101"/>
      <c r="EZ65" s="101"/>
      <c r="FA65" s="101"/>
      <c r="FB65" s="101"/>
      <c r="FC65" s="101"/>
      <c r="FD65" s="101"/>
      <c r="FE65" s="101"/>
      <c r="FF65" s="101"/>
      <c r="FG65" s="101"/>
      <c r="FH65" s="101"/>
      <c r="FI65" s="101"/>
      <c r="FJ65" s="101"/>
      <c r="FK65" s="101"/>
      <c r="FL65" s="101"/>
      <c r="FM65" s="101"/>
      <c r="FN65" s="101"/>
      <c r="FO65" s="101"/>
      <c r="FP65" s="101"/>
      <c r="FQ65" s="101"/>
      <c r="FR65" s="101"/>
      <c r="FS65" s="101"/>
      <c r="FT65" s="101"/>
      <c r="FU65" s="101"/>
    </row>
    <row r="66" spans="1:177" s="94" customFormat="1" ht="12.9" customHeight="1">
      <c r="A66" s="171">
        <v>13</v>
      </c>
      <c r="B66" s="346" t="s">
        <v>623</v>
      </c>
      <c r="C66" s="100"/>
      <c r="D66" s="100"/>
      <c r="E66" s="436" t="s">
        <v>624</v>
      </c>
      <c r="F66" s="332">
        <v>0</v>
      </c>
      <c r="G66" s="332">
        <v>0</v>
      </c>
      <c r="H66" s="332"/>
      <c r="I66" s="293">
        <v>0</v>
      </c>
      <c r="J66" s="293">
        <v>1</v>
      </c>
      <c r="K66" s="371">
        <f>SUM(F66:J66)</f>
        <v>1</v>
      </c>
      <c r="L66" s="292" t="s">
        <v>17</v>
      </c>
      <c r="M66" s="322"/>
      <c r="N66" s="322"/>
      <c r="O66" s="169"/>
      <c r="P66" s="322">
        <f>+M66*K66</f>
        <v>0</v>
      </c>
      <c r="Q66" s="322">
        <f>+N66*K66</f>
        <v>0</v>
      </c>
      <c r="R66" s="361">
        <f t="shared" ref="R66" si="12">+K66*O66</f>
        <v>0</v>
      </c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1"/>
      <c r="AG66" s="101"/>
      <c r="AH66" s="101"/>
      <c r="AI66" s="101"/>
      <c r="AJ66" s="101"/>
      <c r="AK66" s="101"/>
      <c r="AL66" s="101"/>
      <c r="AM66" s="101"/>
      <c r="AN66" s="101"/>
      <c r="AO66" s="101"/>
      <c r="AP66" s="101"/>
      <c r="AQ66" s="101"/>
      <c r="AR66" s="101"/>
      <c r="AS66" s="101"/>
      <c r="AT66" s="101"/>
      <c r="AU66" s="101"/>
      <c r="AV66" s="101"/>
      <c r="AW66" s="101"/>
      <c r="AX66" s="101"/>
      <c r="AY66" s="101"/>
      <c r="AZ66" s="101"/>
      <c r="BA66" s="101"/>
      <c r="BB66" s="101"/>
      <c r="BC66" s="101"/>
      <c r="BD66" s="101"/>
      <c r="BE66" s="101"/>
      <c r="BF66" s="101"/>
      <c r="BG66" s="101"/>
      <c r="BH66" s="101"/>
      <c r="BI66" s="101"/>
      <c r="BJ66" s="101"/>
      <c r="BK66" s="101"/>
      <c r="BL66" s="101"/>
      <c r="BM66" s="101"/>
      <c r="BN66" s="101"/>
      <c r="BO66" s="101"/>
      <c r="BP66" s="101"/>
      <c r="BQ66" s="101"/>
      <c r="BR66" s="101"/>
      <c r="BS66" s="101"/>
      <c r="BT66" s="101"/>
      <c r="BU66" s="101"/>
      <c r="BV66" s="101"/>
      <c r="BW66" s="101"/>
      <c r="BX66" s="101"/>
      <c r="BY66" s="101"/>
      <c r="BZ66" s="101"/>
      <c r="CA66" s="101"/>
      <c r="CB66" s="101"/>
      <c r="CC66" s="101"/>
      <c r="CD66" s="101"/>
      <c r="CE66" s="101"/>
      <c r="CF66" s="101"/>
      <c r="CG66" s="101"/>
      <c r="CH66" s="101"/>
      <c r="CI66" s="101"/>
      <c r="CJ66" s="101"/>
      <c r="CK66" s="101"/>
      <c r="CL66" s="101"/>
      <c r="CM66" s="101"/>
      <c r="CN66" s="101"/>
      <c r="CO66" s="101"/>
      <c r="CP66" s="101"/>
      <c r="CQ66" s="101"/>
      <c r="CR66" s="101"/>
      <c r="CS66" s="101"/>
      <c r="CT66" s="101"/>
      <c r="CU66" s="101"/>
      <c r="CV66" s="101"/>
      <c r="CW66" s="101"/>
      <c r="CX66" s="101"/>
      <c r="CY66" s="101"/>
      <c r="CZ66" s="101"/>
      <c r="DA66" s="101"/>
      <c r="DB66" s="101"/>
      <c r="DC66" s="101"/>
      <c r="DD66" s="101"/>
      <c r="DE66" s="101"/>
      <c r="DF66" s="101"/>
      <c r="DG66" s="101"/>
      <c r="DH66" s="101"/>
      <c r="DI66" s="101"/>
      <c r="DJ66" s="101"/>
      <c r="DK66" s="101"/>
      <c r="DL66" s="101"/>
      <c r="DM66" s="101"/>
      <c r="DN66" s="101"/>
      <c r="DO66" s="101"/>
      <c r="DP66" s="101"/>
      <c r="DQ66" s="101"/>
      <c r="DR66" s="101"/>
      <c r="DS66" s="101"/>
      <c r="DT66" s="101"/>
      <c r="DU66" s="101"/>
      <c r="DV66" s="101"/>
      <c r="DW66" s="101"/>
      <c r="DX66" s="101"/>
      <c r="DY66" s="101"/>
      <c r="DZ66" s="101"/>
      <c r="EA66" s="101"/>
      <c r="EB66" s="101"/>
      <c r="EC66" s="101"/>
      <c r="ED66" s="101"/>
      <c r="EE66" s="101"/>
      <c r="EF66" s="101"/>
      <c r="EG66" s="101"/>
      <c r="EH66" s="101"/>
      <c r="EI66" s="101"/>
      <c r="EJ66" s="101"/>
      <c r="EK66" s="101"/>
      <c r="EL66" s="101"/>
      <c r="EM66" s="101"/>
      <c r="EN66" s="101"/>
      <c r="EO66" s="101"/>
      <c r="EP66" s="101"/>
      <c r="EQ66" s="101"/>
      <c r="ER66" s="101"/>
      <c r="ES66" s="101"/>
      <c r="ET66" s="101"/>
      <c r="EU66" s="101"/>
      <c r="EV66" s="101"/>
      <c r="EW66" s="101"/>
      <c r="EX66" s="101"/>
      <c r="EY66" s="101"/>
      <c r="EZ66" s="101"/>
      <c r="FA66" s="101"/>
      <c r="FB66" s="101"/>
      <c r="FC66" s="101"/>
      <c r="FD66" s="101"/>
      <c r="FE66" s="101"/>
      <c r="FF66" s="101"/>
      <c r="FG66" s="101"/>
      <c r="FH66" s="101"/>
      <c r="FI66" s="101"/>
      <c r="FJ66" s="101"/>
      <c r="FK66" s="101"/>
      <c r="FL66" s="101"/>
      <c r="FM66" s="101"/>
      <c r="FN66" s="101"/>
      <c r="FO66" s="101"/>
      <c r="FP66" s="101"/>
      <c r="FQ66" s="101"/>
      <c r="FR66" s="101"/>
      <c r="FS66" s="101"/>
      <c r="FT66" s="101"/>
      <c r="FU66" s="101"/>
    </row>
    <row r="67" spans="1:177" s="94" customFormat="1" ht="12.9" customHeight="1">
      <c r="A67" s="171"/>
      <c r="B67" s="346" t="s">
        <v>1</v>
      </c>
      <c r="C67" s="100" t="s">
        <v>625</v>
      </c>
      <c r="D67" s="100"/>
      <c r="E67" s="240"/>
      <c r="F67" s="263"/>
      <c r="G67" s="263"/>
      <c r="H67" s="263"/>
      <c r="I67" s="263"/>
      <c r="J67" s="263"/>
      <c r="K67" s="263"/>
      <c r="L67" s="292"/>
      <c r="M67" s="322"/>
      <c r="N67" s="322"/>
      <c r="O67" s="169"/>
      <c r="P67" s="322"/>
      <c r="Q67" s="322"/>
      <c r="R67" s="36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1"/>
      <c r="AG67" s="101"/>
      <c r="AH67" s="101"/>
      <c r="AI67" s="101"/>
      <c r="AJ67" s="101"/>
      <c r="AK67" s="101"/>
      <c r="AL67" s="101"/>
      <c r="AM67" s="101"/>
      <c r="AN67" s="101"/>
      <c r="AO67" s="101"/>
      <c r="AP67" s="101"/>
      <c r="AQ67" s="101"/>
      <c r="AR67" s="101"/>
      <c r="AS67" s="101"/>
      <c r="AT67" s="101"/>
      <c r="AU67" s="101"/>
      <c r="AV67" s="101"/>
      <c r="AW67" s="101"/>
      <c r="AX67" s="101"/>
      <c r="AY67" s="101"/>
      <c r="AZ67" s="101"/>
      <c r="BA67" s="101"/>
      <c r="BB67" s="101"/>
      <c r="BC67" s="101"/>
      <c r="BD67" s="101"/>
      <c r="BE67" s="101"/>
      <c r="BF67" s="101"/>
      <c r="BG67" s="101"/>
      <c r="BH67" s="101"/>
      <c r="BI67" s="101"/>
      <c r="BJ67" s="101"/>
      <c r="BK67" s="101"/>
      <c r="BL67" s="101"/>
      <c r="BM67" s="101"/>
      <c r="BN67" s="101"/>
      <c r="BO67" s="101"/>
      <c r="BP67" s="101"/>
      <c r="BQ67" s="101"/>
      <c r="BR67" s="101"/>
      <c r="BS67" s="101"/>
      <c r="BT67" s="101"/>
      <c r="BU67" s="101"/>
      <c r="BV67" s="101"/>
      <c r="BW67" s="101"/>
      <c r="BX67" s="101"/>
      <c r="BY67" s="101"/>
      <c r="BZ67" s="101"/>
      <c r="CA67" s="101"/>
      <c r="CB67" s="101"/>
      <c r="CC67" s="101"/>
      <c r="CD67" s="101"/>
      <c r="CE67" s="101"/>
      <c r="CF67" s="101"/>
      <c r="CG67" s="101"/>
      <c r="CH67" s="101"/>
      <c r="CI67" s="101"/>
      <c r="CJ67" s="101"/>
      <c r="CK67" s="101"/>
      <c r="CL67" s="101"/>
      <c r="CM67" s="101"/>
      <c r="CN67" s="101"/>
      <c r="CO67" s="101"/>
      <c r="CP67" s="101"/>
      <c r="CQ67" s="101"/>
      <c r="CR67" s="101"/>
      <c r="CS67" s="101"/>
      <c r="CT67" s="101"/>
      <c r="CU67" s="101"/>
      <c r="CV67" s="101"/>
      <c r="CW67" s="101"/>
      <c r="CX67" s="101"/>
      <c r="CY67" s="101"/>
      <c r="CZ67" s="101"/>
      <c r="DA67" s="101"/>
      <c r="DB67" s="101"/>
      <c r="DC67" s="101"/>
      <c r="DD67" s="101"/>
      <c r="DE67" s="101"/>
      <c r="DF67" s="101"/>
      <c r="DG67" s="101"/>
      <c r="DH67" s="101"/>
      <c r="DI67" s="101"/>
      <c r="DJ67" s="101"/>
      <c r="DK67" s="101"/>
      <c r="DL67" s="101"/>
      <c r="DM67" s="101"/>
      <c r="DN67" s="101"/>
      <c r="DO67" s="101"/>
      <c r="DP67" s="101"/>
      <c r="DQ67" s="101"/>
      <c r="DR67" s="101"/>
      <c r="DS67" s="101"/>
      <c r="DT67" s="101"/>
      <c r="DU67" s="101"/>
      <c r="DV67" s="101"/>
      <c r="DW67" s="101"/>
      <c r="DX67" s="101"/>
      <c r="DY67" s="101"/>
      <c r="DZ67" s="101"/>
      <c r="EA67" s="101"/>
      <c r="EB67" s="101"/>
      <c r="EC67" s="101"/>
      <c r="ED67" s="101"/>
      <c r="EE67" s="101"/>
      <c r="EF67" s="101"/>
      <c r="EG67" s="101"/>
      <c r="EH67" s="101"/>
      <c r="EI67" s="101"/>
      <c r="EJ67" s="101"/>
      <c r="EK67" s="101"/>
      <c r="EL67" s="101"/>
      <c r="EM67" s="101"/>
      <c r="EN67" s="101"/>
      <c r="EO67" s="101"/>
      <c r="EP67" s="101"/>
      <c r="EQ67" s="101"/>
      <c r="ER67" s="101"/>
      <c r="ES67" s="101"/>
      <c r="ET67" s="101"/>
      <c r="EU67" s="101"/>
      <c r="EV67" s="101"/>
      <c r="EW67" s="101"/>
      <c r="EX67" s="101"/>
      <c r="EY67" s="101"/>
      <c r="EZ67" s="101"/>
      <c r="FA67" s="101"/>
      <c r="FB67" s="101"/>
      <c r="FC67" s="101"/>
      <c r="FD67" s="101"/>
      <c r="FE67" s="101"/>
      <c r="FF67" s="101"/>
      <c r="FG67" s="101"/>
      <c r="FH67" s="101"/>
      <c r="FI67" s="101"/>
      <c r="FJ67" s="101"/>
      <c r="FK67" s="101"/>
      <c r="FL67" s="101"/>
      <c r="FM67" s="101"/>
      <c r="FN67" s="101"/>
      <c r="FO67" s="101"/>
      <c r="FP67" s="101"/>
      <c r="FQ67" s="101"/>
      <c r="FR67" s="101"/>
      <c r="FS67" s="101"/>
      <c r="FT67" s="101"/>
      <c r="FU67" s="101"/>
    </row>
    <row r="68" spans="1:177" s="94" customFormat="1" ht="12.9" customHeight="1">
      <c r="A68" s="171"/>
      <c r="B68" s="346" t="s">
        <v>1</v>
      </c>
      <c r="C68" s="100" t="s">
        <v>398</v>
      </c>
      <c r="D68" s="100"/>
      <c r="E68" s="240"/>
      <c r="F68" s="263"/>
      <c r="G68" s="263"/>
      <c r="H68" s="263"/>
      <c r="I68" s="263"/>
      <c r="J68" s="263"/>
      <c r="K68" s="263"/>
      <c r="L68" s="292"/>
      <c r="M68" s="322"/>
      <c r="N68" s="322"/>
      <c r="O68" s="169"/>
      <c r="P68" s="322"/>
      <c r="Q68" s="322"/>
      <c r="R68" s="36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  <c r="AF68" s="101"/>
      <c r="AG68" s="101"/>
      <c r="AH68" s="101"/>
      <c r="AI68" s="101"/>
      <c r="AJ68" s="101"/>
      <c r="AK68" s="101"/>
      <c r="AL68" s="101"/>
      <c r="AM68" s="101"/>
      <c r="AN68" s="101"/>
      <c r="AO68" s="101"/>
      <c r="AP68" s="101"/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101"/>
      <c r="BD68" s="101"/>
      <c r="BE68" s="101"/>
      <c r="BF68" s="101"/>
      <c r="BG68" s="101"/>
      <c r="BH68" s="101"/>
      <c r="BI68" s="101"/>
      <c r="BJ68" s="101"/>
      <c r="BK68" s="101"/>
      <c r="BL68" s="101"/>
      <c r="BM68" s="101"/>
      <c r="BN68" s="101"/>
      <c r="BO68" s="101"/>
      <c r="BP68" s="101"/>
      <c r="BQ68" s="101"/>
      <c r="BR68" s="101"/>
      <c r="BS68" s="101"/>
      <c r="BT68" s="101"/>
      <c r="BU68" s="101"/>
      <c r="BV68" s="101"/>
      <c r="BW68" s="101"/>
      <c r="BX68" s="101"/>
      <c r="BY68" s="101"/>
      <c r="BZ68" s="101"/>
      <c r="CA68" s="101"/>
      <c r="CB68" s="101"/>
      <c r="CC68" s="101"/>
      <c r="CD68" s="101"/>
      <c r="CE68" s="101"/>
      <c r="CF68" s="101"/>
      <c r="CG68" s="101"/>
      <c r="CH68" s="101"/>
      <c r="CI68" s="101"/>
      <c r="CJ68" s="101"/>
      <c r="CK68" s="101"/>
      <c r="CL68" s="101"/>
      <c r="CM68" s="101"/>
      <c r="CN68" s="101"/>
      <c r="CO68" s="101"/>
      <c r="CP68" s="101"/>
      <c r="CQ68" s="101"/>
      <c r="CR68" s="101"/>
      <c r="CS68" s="101"/>
      <c r="CT68" s="101"/>
      <c r="CU68" s="101"/>
      <c r="CV68" s="101"/>
      <c r="CW68" s="101"/>
      <c r="CX68" s="101"/>
      <c r="CY68" s="101"/>
      <c r="CZ68" s="101"/>
      <c r="DA68" s="101"/>
      <c r="DB68" s="101"/>
      <c r="DC68" s="101"/>
      <c r="DD68" s="101"/>
      <c r="DE68" s="101"/>
      <c r="DF68" s="101"/>
      <c r="DG68" s="101"/>
      <c r="DH68" s="101"/>
      <c r="DI68" s="101"/>
      <c r="DJ68" s="101"/>
      <c r="DK68" s="101"/>
      <c r="DL68" s="101"/>
      <c r="DM68" s="101"/>
      <c r="DN68" s="101"/>
      <c r="DO68" s="101"/>
      <c r="DP68" s="101"/>
      <c r="DQ68" s="101"/>
      <c r="DR68" s="101"/>
      <c r="DS68" s="101"/>
      <c r="DT68" s="101"/>
      <c r="DU68" s="101"/>
      <c r="DV68" s="101"/>
      <c r="DW68" s="101"/>
      <c r="DX68" s="101"/>
      <c r="DY68" s="101"/>
      <c r="DZ68" s="101"/>
      <c r="EA68" s="101"/>
      <c r="EB68" s="101"/>
      <c r="EC68" s="101"/>
      <c r="ED68" s="101"/>
      <c r="EE68" s="101"/>
      <c r="EF68" s="101"/>
      <c r="EG68" s="101"/>
      <c r="EH68" s="101"/>
      <c r="EI68" s="101"/>
      <c r="EJ68" s="101"/>
      <c r="EK68" s="101"/>
      <c r="EL68" s="101"/>
      <c r="EM68" s="101"/>
      <c r="EN68" s="101"/>
      <c r="EO68" s="101"/>
      <c r="EP68" s="101"/>
      <c r="EQ68" s="101"/>
      <c r="ER68" s="101"/>
      <c r="ES68" s="101"/>
      <c r="ET68" s="101"/>
      <c r="EU68" s="101"/>
      <c r="EV68" s="101"/>
      <c r="EW68" s="101"/>
      <c r="EX68" s="101"/>
      <c r="EY68" s="101"/>
      <c r="EZ68" s="101"/>
      <c r="FA68" s="101"/>
      <c r="FB68" s="101"/>
      <c r="FC68" s="101"/>
      <c r="FD68" s="101"/>
      <c r="FE68" s="101"/>
      <c r="FF68" s="101"/>
      <c r="FG68" s="101"/>
      <c r="FH68" s="101"/>
      <c r="FI68" s="101"/>
      <c r="FJ68" s="101"/>
      <c r="FK68" s="101"/>
      <c r="FL68" s="101"/>
      <c r="FM68" s="101"/>
      <c r="FN68" s="101"/>
      <c r="FO68" s="101"/>
      <c r="FP68" s="101"/>
      <c r="FQ68" s="101"/>
      <c r="FR68" s="101"/>
      <c r="FS68" s="101"/>
      <c r="FT68" s="101"/>
      <c r="FU68" s="101"/>
    </row>
    <row r="69" spans="1:177" s="94" customFormat="1" ht="12.9" customHeight="1">
      <c r="A69" s="171"/>
      <c r="B69" s="346" t="s">
        <v>1</v>
      </c>
      <c r="C69" s="561" t="s">
        <v>612</v>
      </c>
      <c r="D69" s="100"/>
      <c r="E69" s="240"/>
      <c r="F69" s="263"/>
      <c r="G69" s="263"/>
      <c r="H69" s="263"/>
      <c r="I69" s="263"/>
      <c r="J69" s="263"/>
      <c r="K69" s="263"/>
      <c r="L69" s="292"/>
      <c r="M69" s="322"/>
      <c r="N69" s="322"/>
      <c r="O69" s="169"/>
      <c r="P69" s="322"/>
      <c r="Q69" s="322"/>
      <c r="R69" s="36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  <c r="AE69" s="101"/>
      <c r="AF69" s="101"/>
      <c r="AG69" s="101"/>
      <c r="AH69" s="101"/>
      <c r="AI69" s="101"/>
      <c r="AJ69" s="101"/>
      <c r="AK69" s="101"/>
      <c r="AL69" s="101"/>
      <c r="AM69" s="101"/>
      <c r="AN69" s="101"/>
      <c r="AO69" s="101"/>
      <c r="AP69" s="101"/>
      <c r="AQ69" s="101"/>
      <c r="AR69" s="101"/>
      <c r="AS69" s="101"/>
      <c r="AT69" s="101"/>
      <c r="AU69" s="101"/>
      <c r="AV69" s="101"/>
      <c r="AW69" s="101"/>
      <c r="AX69" s="101"/>
      <c r="AY69" s="101"/>
      <c r="AZ69" s="101"/>
      <c r="BA69" s="101"/>
      <c r="BB69" s="101"/>
      <c r="BC69" s="101"/>
      <c r="BD69" s="101"/>
      <c r="BE69" s="101"/>
      <c r="BF69" s="101"/>
      <c r="BG69" s="101"/>
      <c r="BH69" s="101"/>
      <c r="BI69" s="101"/>
      <c r="BJ69" s="101"/>
      <c r="BK69" s="101"/>
      <c r="BL69" s="101"/>
      <c r="BM69" s="101"/>
      <c r="BN69" s="101"/>
      <c r="BO69" s="101"/>
      <c r="BP69" s="101"/>
      <c r="BQ69" s="101"/>
      <c r="BR69" s="101"/>
      <c r="BS69" s="101"/>
      <c r="BT69" s="101"/>
      <c r="BU69" s="101"/>
      <c r="BV69" s="101"/>
      <c r="BW69" s="101"/>
      <c r="BX69" s="101"/>
      <c r="BY69" s="101"/>
      <c r="BZ69" s="101"/>
      <c r="CA69" s="101"/>
      <c r="CB69" s="101"/>
      <c r="CC69" s="101"/>
      <c r="CD69" s="101"/>
      <c r="CE69" s="101"/>
      <c r="CF69" s="101"/>
      <c r="CG69" s="101"/>
      <c r="CH69" s="101"/>
      <c r="CI69" s="101"/>
      <c r="CJ69" s="101"/>
      <c r="CK69" s="101"/>
      <c r="CL69" s="101"/>
      <c r="CM69" s="101"/>
      <c r="CN69" s="101"/>
      <c r="CO69" s="101"/>
      <c r="CP69" s="101"/>
      <c r="CQ69" s="101"/>
      <c r="CR69" s="101"/>
      <c r="CS69" s="101"/>
      <c r="CT69" s="101"/>
      <c r="CU69" s="101"/>
      <c r="CV69" s="101"/>
      <c r="CW69" s="101"/>
      <c r="CX69" s="101"/>
      <c r="CY69" s="101"/>
      <c r="CZ69" s="101"/>
      <c r="DA69" s="101"/>
      <c r="DB69" s="101"/>
      <c r="DC69" s="101"/>
      <c r="DD69" s="101"/>
      <c r="DE69" s="101"/>
      <c r="DF69" s="101"/>
      <c r="DG69" s="101"/>
      <c r="DH69" s="101"/>
      <c r="DI69" s="101"/>
      <c r="DJ69" s="101"/>
      <c r="DK69" s="101"/>
      <c r="DL69" s="101"/>
      <c r="DM69" s="101"/>
      <c r="DN69" s="101"/>
      <c r="DO69" s="101"/>
      <c r="DP69" s="101"/>
      <c r="DQ69" s="101"/>
      <c r="DR69" s="101"/>
      <c r="DS69" s="101"/>
      <c r="DT69" s="101"/>
      <c r="DU69" s="101"/>
      <c r="DV69" s="101"/>
      <c r="DW69" s="101"/>
      <c r="DX69" s="101"/>
      <c r="DY69" s="101"/>
      <c r="DZ69" s="101"/>
      <c r="EA69" s="101"/>
      <c r="EB69" s="101"/>
      <c r="EC69" s="101"/>
      <c r="ED69" s="101"/>
      <c r="EE69" s="101"/>
      <c r="EF69" s="101"/>
      <c r="EG69" s="101"/>
      <c r="EH69" s="101"/>
      <c r="EI69" s="101"/>
      <c r="EJ69" s="101"/>
      <c r="EK69" s="101"/>
      <c r="EL69" s="101"/>
      <c r="EM69" s="101"/>
      <c r="EN69" s="101"/>
      <c r="EO69" s="101"/>
      <c r="EP69" s="101"/>
      <c r="EQ69" s="101"/>
      <c r="ER69" s="101"/>
      <c r="ES69" s="101"/>
      <c r="ET69" s="101"/>
      <c r="EU69" s="101"/>
      <c r="EV69" s="101"/>
      <c r="EW69" s="101"/>
      <c r="EX69" s="101"/>
      <c r="EY69" s="101"/>
      <c r="EZ69" s="101"/>
      <c r="FA69" s="101"/>
      <c r="FB69" s="101"/>
      <c r="FC69" s="101"/>
      <c r="FD69" s="101"/>
      <c r="FE69" s="101"/>
      <c r="FF69" s="101"/>
      <c r="FG69" s="101"/>
      <c r="FH69" s="101"/>
      <c r="FI69" s="101"/>
      <c r="FJ69" s="101"/>
      <c r="FK69" s="101"/>
      <c r="FL69" s="101"/>
      <c r="FM69" s="101"/>
      <c r="FN69" s="101"/>
      <c r="FO69" s="101"/>
      <c r="FP69" s="101"/>
      <c r="FQ69" s="101"/>
      <c r="FR69" s="101"/>
      <c r="FS69" s="101"/>
      <c r="FT69" s="101"/>
      <c r="FU69" s="101"/>
    </row>
    <row r="70" spans="1:177" s="94" customFormat="1" ht="12.9" customHeight="1">
      <c r="A70" s="171"/>
      <c r="B70" s="346" t="s">
        <v>1</v>
      </c>
      <c r="C70" s="561" t="s">
        <v>609</v>
      </c>
      <c r="D70" s="100"/>
      <c r="E70" s="240"/>
      <c r="F70" s="263"/>
      <c r="G70" s="263"/>
      <c r="H70" s="263"/>
      <c r="I70" s="263"/>
      <c r="J70" s="263"/>
      <c r="K70" s="263"/>
      <c r="L70" s="292"/>
      <c r="M70" s="322"/>
      <c r="N70" s="322"/>
      <c r="O70" s="169"/>
      <c r="P70" s="322"/>
      <c r="Q70" s="322"/>
      <c r="R70" s="36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  <c r="AE70" s="101"/>
      <c r="AF70" s="101"/>
      <c r="AG70" s="101"/>
      <c r="AH70" s="101"/>
      <c r="AI70" s="101"/>
      <c r="AJ70" s="101"/>
      <c r="AK70" s="101"/>
      <c r="AL70" s="101"/>
      <c r="AM70" s="101"/>
      <c r="AN70" s="101"/>
      <c r="AO70" s="101"/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  <c r="BH70" s="101"/>
      <c r="BI70" s="101"/>
      <c r="BJ70" s="101"/>
      <c r="BK70" s="101"/>
      <c r="BL70" s="101"/>
      <c r="BM70" s="101"/>
      <c r="BN70" s="101"/>
      <c r="BO70" s="101"/>
      <c r="BP70" s="101"/>
      <c r="BQ70" s="101"/>
      <c r="BR70" s="101"/>
      <c r="BS70" s="101"/>
      <c r="BT70" s="101"/>
      <c r="BU70" s="101"/>
      <c r="BV70" s="101"/>
      <c r="BW70" s="101"/>
      <c r="BX70" s="101"/>
      <c r="BY70" s="101"/>
      <c r="BZ70" s="101"/>
      <c r="CA70" s="101"/>
      <c r="CB70" s="101"/>
      <c r="CC70" s="101"/>
      <c r="CD70" s="101"/>
      <c r="CE70" s="101"/>
      <c r="CF70" s="101"/>
      <c r="CG70" s="101"/>
      <c r="CH70" s="101"/>
      <c r="CI70" s="101"/>
      <c r="CJ70" s="101"/>
      <c r="CK70" s="101"/>
      <c r="CL70" s="101"/>
      <c r="CM70" s="101"/>
      <c r="CN70" s="101"/>
      <c r="CO70" s="101"/>
      <c r="CP70" s="101"/>
      <c r="CQ70" s="101"/>
      <c r="CR70" s="101"/>
      <c r="CS70" s="101"/>
      <c r="CT70" s="101"/>
      <c r="CU70" s="101"/>
      <c r="CV70" s="101"/>
      <c r="CW70" s="101"/>
      <c r="CX70" s="101"/>
      <c r="CY70" s="101"/>
      <c r="CZ70" s="101"/>
      <c r="DA70" s="101"/>
      <c r="DB70" s="101"/>
      <c r="DC70" s="101"/>
      <c r="DD70" s="101"/>
      <c r="DE70" s="101"/>
      <c r="DF70" s="101"/>
      <c r="DG70" s="101"/>
      <c r="DH70" s="101"/>
      <c r="DI70" s="101"/>
      <c r="DJ70" s="101"/>
      <c r="DK70" s="101"/>
      <c r="DL70" s="101"/>
      <c r="DM70" s="101"/>
      <c r="DN70" s="101"/>
      <c r="DO70" s="101"/>
      <c r="DP70" s="101"/>
      <c r="DQ70" s="101"/>
      <c r="DR70" s="101"/>
      <c r="DS70" s="101"/>
      <c r="DT70" s="101"/>
      <c r="DU70" s="101"/>
      <c r="DV70" s="101"/>
      <c r="DW70" s="101"/>
      <c r="DX70" s="101"/>
      <c r="DY70" s="101"/>
      <c r="DZ70" s="101"/>
      <c r="EA70" s="101"/>
      <c r="EB70" s="101"/>
      <c r="EC70" s="101"/>
      <c r="ED70" s="101"/>
      <c r="EE70" s="101"/>
      <c r="EF70" s="101"/>
      <c r="EG70" s="101"/>
      <c r="EH70" s="101"/>
      <c r="EI70" s="101"/>
      <c r="EJ70" s="101"/>
      <c r="EK70" s="101"/>
      <c r="EL70" s="101"/>
      <c r="EM70" s="101"/>
      <c r="EN70" s="101"/>
      <c r="EO70" s="101"/>
      <c r="EP70" s="101"/>
      <c r="EQ70" s="101"/>
      <c r="ER70" s="101"/>
      <c r="ES70" s="101"/>
      <c r="ET70" s="101"/>
      <c r="EU70" s="101"/>
      <c r="EV70" s="101"/>
      <c r="EW70" s="101"/>
      <c r="EX70" s="101"/>
      <c r="EY70" s="101"/>
      <c r="EZ70" s="101"/>
      <c r="FA70" s="101"/>
      <c r="FB70" s="101"/>
      <c r="FC70" s="101"/>
      <c r="FD70" s="101"/>
      <c r="FE70" s="101"/>
      <c r="FF70" s="101"/>
      <c r="FG70" s="101"/>
      <c r="FH70" s="101"/>
      <c r="FI70" s="101"/>
      <c r="FJ70" s="101"/>
      <c r="FK70" s="101"/>
      <c r="FL70" s="101"/>
      <c r="FM70" s="101"/>
      <c r="FN70" s="101"/>
      <c r="FO70" s="101"/>
      <c r="FP70" s="101"/>
      <c r="FQ70" s="101"/>
      <c r="FR70" s="101"/>
      <c r="FS70" s="101"/>
      <c r="FT70" s="101"/>
      <c r="FU70" s="101"/>
    </row>
    <row r="71" spans="1:177" s="94" customFormat="1" ht="12.9" customHeight="1">
      <c r="A71" s="171">
        <v>14</v>
      </c>
      <c r="B71" s="346" t="s">
        <v>626</v>
      </c>
      <c r="C71" s="100"/>
      <c r="D71" s="100"/>
      <c r="E71" s="436" t="s">
        <v>627</v>
      </c>
      <c r="F71" s="332">
        <v>0</v>
      </c>
      <c r="G71" s="332">
        <v>0</v>
      </c>
      <c r="H71" s="332"/>
      <c r="I71" s="293">
        <v>0</v>
      </c>
      <c r="J71" s="293">
        <v>1</v>
      </c>
      <c r="K71" s="371">
        <f>SUM(F71:J71)</f>
        <v>1</v>
      </c>
      <c r="L71" s="292" t="s">
        <v>17</v>
      </c>
      <c r="M71" s="322"/>
      <c r="N71" s="322"/>
      <c r="O71" s="169"/>
      <c r="P71" s="322">
        <f>+M71*K71</f>
        <v>0</v>
      </c>
      <c r="Q71" s="322">
        <f>+N71*K71</f>
        <v>0</v>
      </c>
      <c r="R71" s="361">
        <f t="shared" ref="R71" si="13">+K71*O71</f>
        <v>0</v>
      </c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  <c r="AE71" s="101"/>
      <c r="AF71" s="101"/>
      <c r="AG71" s="101"/>
      <c r="AH71" s="101"/>
      <c r="AI71" s="101"/>
      <c r="AJ71" s="101"/>
      <c r="AK71" s="101"/>
      <c r="AL71" s="101"/>
      <c r="AM71" s="101"/>
      <c r="AN71" s="101"/>
      <c r="AO71" s="101"/>
      <c r="AP71" s="101"/>
      <c r="AQ71" s="101"/>
      <c r="AR71" s="101"/>
      <c r="AS71" s="101"/>
      <c r="AT71" s="101"/>
      <c r="AU71" s="101"/>
      <c r="AV71" s="101"/>
      <c r="AW71" s="101"/>
      <c r="AX71" s="101"/>
      <c r="AY71" s="101"/>
      <c r="AZ71" s="101"/>
      <c r="BA71" s="101"/>
      <c r="BB71" s="101"/>
      <c r="BC71" s="101"/>
      <c r="BD71" s="101"/>
      <c r="BE71" s="101"/>
      <c r="BF71" s="101"/>
      <c r="BG71" s="101"/>
      <c r="BH71" s="101"/>
      <c r="BI71" s="101"/>
      <c r="BJ71" s="101"/>
      <c r="BK71" s="101"/>
      <c r="BL71" s="101"/>
      <c r="BM71" s="101"/>
      <c r="BN71" s="101"/>
      <c r="BO71" s="101"/>
      <c r="BP71" s="101"/>
      <c r="BQ71" s="101"/>
      <c r="BR71" s="101"/>
      <c r="BS71" s="101"/>
      <c r="BT71" s="101"/>
      <c r="BU71" s="101"/>
      <c r="BV71" s="101"/>
      <c r="BW71" s="101"/>
      <c r="BX71" s="101"/>
      <c r="BY71" s="101"/>
      <c r="BZ71" s="101"/>
      <c r="CA71" s="101"/>
      <c r="CB71" s="101"/>
      <c r="CC71" s="101"/>
      <c r="CD71" s="101"/>
      <c r="CE71" s="101"/>
      <c r="CF71" s="101"/>
      <c r="CG71" s="101"/>
      <c r="CH71" s="101"/>
      <c r="CI71" s="101"/>
      <c r="CJ71" s="101"/>
      <c r="CK71" s="101"/>
      <c r="CL71" s="101"/>
      <c r="CM71" s="101"/>
      <c r="CN71" s="101"/>
      <c r="CO71" s="101"/>
      <c r="CP71" s="101"/>
      <c r="CQ71" s="101"/>
      <c r="CR71" s="101"/>
      <c r="CS71" s="101"/>
      <c r="CT71" s="101"/>
      <c r="CU71" s="101"/>
      <c r="CV71" s="101"/>
      <c r="CW71" s="101"/>
      <c r="CX71" s="101"/>
      <c r="CY71" s="101"/>
      <c r="CZ71" s="101"/>
      <c r="DA71" s="101"/>
      <c r="DB71" s="101"/>
      <c r="DC71" s="101"/>
      <c r="DD71" s="101"/>
      <c r="DE71" s="101"/>
      <c r="DF71" s="101"/>
      <c r="DG71" s="101"/>
      <c r="DH71" s="101"/>
      <c r="DI71" s="101"/>
      <c r="DJ71" s="101"/>
      <c r="DK71" s="101"/>
      <c r="DL71" s="101"/>
      <c r="DM71" s="101"/>
      <c r="DN71" s="101"/>
      <c r="DO71" s="101"/>
      <c r="DP71" s="101"/>
      <c r="DQ71" s="101"/>
      <c r="DR71" s="101"/>
      <c r="DS71" s="101"/>
      <c r="DT71" s="101"/>
      <c r="DU71" s="101"/>
      <c r="DV71" s="101"/>
      <c r="DW71" s="101"/>
      <c r="DX71" s="101"/>
      <c r="DY71" s="101"/>
      <c r="DZ71" s="101"/>
      <c r="EA71" s="101"/>
      <c r="EB71" s="101"/>
      <c r="EC71" s="101"/>
      <c r="ED71" s="101"/>
      <c r="EE71" s="101"/>
      <c r="EF71" s="101"/>
      <c r="EG71" s="101"/>
      <c r="EH71" s="101"/>
      <c r="EI71" s="101"/>
      <c r="EJ71" s="101"/>
      <c r="EK71" s="101"/>
      <c r="EL71" s="101"/>
      <c r="EM71" s="101"/>
      <c r="EN71" s="101"/>
      <c r="EO71" s="101"/>
      <c r="EP71" s="101"/>
      <c r="EQ71" s="101"/>
      <c r="ER71" s="101"/>
      <c r="ES71" s="101"/>
      <c r="ET71" s="101"/>
      <c r="EU71" s="101"/>
      <c r="EV71" s="101"/>
      <c r="EW71" s="101"/>
      <c r="EX71" s="101"/>
      <c r="EY71" s="101"/>
      <c r="EZ71" s="101"/>
      <c r="FA71" s="101"/>
      <c r="FB71" s="101"/>
      <c r="FC71" s="101"/>
      <c r="FD71" s="101"/>
      <c r="FE71" s="101"/>
      <c r="FF71" s="101"/>
      <c r="FG71" s="101"/>
      <c r="FH71" s="101"/>
      <c r="FI71" s="101"/>
      <c r="FJ71" s="101"/>
      <c r="FK71" s="101"/>
      <c r="FL71" s="101"/>
      <c r="FM71" s="101"/>
      <c r="FN71" s="101"/>
      <c r="FO71" s="101"/>
      <c r="FP71" s="101"/>
      <c r="FQ71" s="101"/>
      <c r="FR71" s="101"/>
      <c r="FS71" s="101"/>
      <c r="FT71" s="101"/>
      <c r="FU71" s="101"/>
    </row>
    <row r="72" spans="1:177" s="94" customFormat="1" ht="12.9" customHeight="1">
      <c r="A72" s="171"/>
      <c r="B72" s="346" t="s">
        <v>1</v>
      </c>
      <c r="C72" s="100" t="s">
        <v>625</v>
      </c>
      <c r="D72" s="100"/>
      <c r="E72" s="240"/>
      <c r="F72" s="263"/>
      <c r="G72" s="263"/>
      <c r="H72" s="263"/>
      <c r="I72" s="263"/>
      <c r="J72" s="263"/>
      <c r="K72" s="263"/>
      <c r="L72" s="292"/>
      <c r="M72" s="322"/>
      <c r="N72" s="322"/>
      <c r="O72" s="169"/>
      <c r="P72" s="322"/>
      <c r="Q72" s="322"/>
      <c r="R72" s="36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  <c r="AE72" s="101"/>
      <c r="AF72" s="101"/>
      <c r="AG72" s="101"/>
      <c r="AH72" s="101"/>
      <c r="AI72" s="101"/>
      <c r="AJ72" s="101"/>
      <c r="AK72" s="101"/>
      <c r="AL72" s="101"/>
      <c r="AM72" s="101"/>
      <c r="AN72" s="101"/>
      <c r="AO72" s="101"/>
      <c r="AP72" s="101"/>
      <c r="AQ72" s="101"/>
      <c r="AR72" s="101"/>
      <c r="AS72" s="101"/>
      <c r="AT72" s="101"/>
      <c r="AU72" s="101"/>
      <c r="AV72" s="101"/>
      <c r="AW72" s="101"/>
      <c r="AX72" s="101"/>
      <c r="AY72" s="101"/>
      <c r="AZ72" s="101"/>
      <c r="BA72" s="101"/>
      <c r="BB72" s="101"/>
      <c r="BC72" s="101"/>
      <c r="BD72" s="101"/>
      <c r="BE72" s="101"/>
      <c r="BF72" s="101"/>
      <c r="BG72" s="101"/>
      <c r="BH72" s="101"/>
      <c r="BI72" s="101"/>
      <c r="BJ72" s="101"/>
      <c r="BK72" s="101"/>
      <c r="BL72" s="101"/>
      <c r="BM72" s="101"/>
      <c r="BN72" s="101"/>
      <c r="BO72" s="101"/>
      <c r="BP72" s="101"/>
      <c r="BQ72" s="101"/>
      <c r="BR72" s="101"/>
      <c r="BS72" s="101"/>
      <c r="BT72" s="101"/>
      <c r="BU72" s="101"/>
      <c r="BV72" s="101"/>
      <c r="BW72" s="101"/>
      <c r="BX72" s="101"/>
      <c r="BY72" s="101"/>
      <c r="BZ72" s="101"/>
      <c r="CA72" s="101"/>
      <c r="CB72" s="101"/>
      <c r="CC72" s="101"/>
      <c r="CD72" s="101"/>
      <c r="CE72" s="101"/>
      <c r="CF72" s="101"/>
      <c r="CG72" s="101"/>
      <c r="CH72" s="101"/>
      <c r="CI72" s="101"/>
      <c r="CJ72" s="101"/>
      <c r="CK72" s="101"/>
      <c r="CL72" s="101"/>
      <c r="CM72" s="101"/>
      <c r="CN72" s="101"/>
      <c r="CO72" s="101"/>
      <c r="CP72" s="101"/>
      <c r="CQ72" s="101"/>
      <c r="CR72" s="101"/>
      <c r="CS72" s="101"/>
      <c r="CT72" s="101"/>
      <c r="CU72" s="101"/>
      <c r="CV72" s="101"/>
      <c r="CW72" s="101"/>
      <c r="CX72" s="101"/>
      <c r="CY72" s="101"/>
      <c r="CZ72" s="101"/>
      <c r="DA72" s="101"/>
      <c r="DB72" s="101"/>
      <c r="DC72" s="101"/>
      <c r="DD72" s="101"/>
      <c r="DE72" s="101"/>
      <c r="DF72" s="101"/>
      <c r="DG72" s="101"/>
      <c r="DH72" s="101"/>
      <c r="DI72" s="101"/>
      <c r="DJ72" s="101"/>
      <c r="DK72" s="101"/>
      <c r="DL72" s="101"/>
      <c r="DM72" s="101"/>
      <c r="DN72" s="101"/>
      <c r="DO72" s="101"/>
      <c r="DP72" s="101"/>
      <c r="DQ72" s="101"/>
      <c r="DR72" s="101"/>
      <c r="DS72" s="101"/>
      <c r="DT72" s="101"/>
      <c r="DU72" s="101"/>
      <c r="DV72" s="101"/>
      <c r="DW72" s="101"/>
      <c r="DX72" s="101"/>
      <c r="DY72" s="101"/>
      <c r="DZ72" s="101"/>
      <c r="EA72" s="101"/>
      <c r="EB72" s="101"/>
      <c r="EC72" s="101"/>
      <c r="ED72" s="101"/>
      <c r="EE72" s="101"/>
      <c r="EF72" s="101"/>
      <c r="EG72" s="101"/>
      <c r="EH72" s="101"/>
      <c r="EI72" s="101"/>
      <c r="EJ72" s="101"/>
      <c r="EK72" s="101"/>
      <c r="EL72" s="101"/>
      <c r="EM72" s="101"/>
      <c r="EN72" s="101"/>
      <c r="EO72" s="101"/>
      <c r="EP72" s="101"/>
      <c r="EQ72" s="101"/>
      <c r="ER72" s="101"/>
      <c r="ES72" s="101"/>
      <c r="ET72" s="101"/>
      <c r="EU72" s="101"/>
      <c r="EV72" s="101"/>
      <c r="EW72" s="101"/>
      <c r="EX72" s="101"/>
      <c r="EY72" s="101"/>
      <c r="EZ72" s="101"/>
      <c r="FA72" s="101"/>
      <c r="FB72" s="101"/>
      <c r="FC72" s="101"/>
      <c r="FD72" s="101"/>
      <c r="FE72" s="101"/>
      <c r="FF72" s="101"/>
      <c r="FG72" s="101"/>
      <c r="FH72" s="101"/>
      <c r="FI72" s="101"/>
      <c r="FJ72" s="101"/>
      <c r="FK72" s="101"/>
      <c r="FL72" s="101"/>
      <c r="FM72" s="101"/>
      <c r="FN72" s="101"/>
      <c r="FO72" s="101"/>
      <c r="FP72" s="101"/>
      <c r="FQ72" s="101"/>
      <c r="FR72" s="101"/>
      <c r="FS72" s="101"/>
      <c r="FT72" s="101"/>
      <c r="FU72" s="101"/>
    </row>
    <row r="73" spans="1:177" s="94" customFormat="1" ht="12.9" customHeight="1">
      <c r="A73" s="171"/>
      <c r="B73" s="346" t="s">
        <v>1</v>
      </c>
      <c r="C73" s="100" t="s">
        <v>398</v>
      </c>
      <c r="D73" s="100"/>
      <c r="E73" s="240"/>
      <c r="F73" s="263"/>
      <c r="G73" s="263"/>
      <c r="H73" s="263"/>
      <c r="I73" s="263"/>
      <c r="J73" s="263"/>
      <c r="K73" s="263"/>
      <c r="L73" s="292"/>
      <c r="M73" s="322"/>
      <c r="N73" s="322"/>
      <c r="O73" s="169"/>
      <c r="P73" s="322"/>
      <c r="Q73" s="322"/>
      <c r="R73" s="36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  <c r="AE73" s="101"/>
      <c r="AF73" s="101"/>
      <c r="AG73" s="101"/>
      <c r="AH73" s="101"/>
      <c r="AI73" s="101"/>
      <c r="AJ73" s="101"/>
      <c r="AK73" s="101"/>
      <c r="AL73" s="101"/>
      <c r="AM73" s="101"/>
      <c r="AN73" s="101"/>
      <c r="AO73" s="101"/>
      <c r="AP73" s="101"/>
      <c r="AQ73" s="101"/>
      <c r="AR73" s="101"/>
      <c r="AS73" s="101"/>
      <c r="AT73" s="101"/>
      <c r="AU73" s="101"/>
      <c r="AV73" s="101"/>
      <c r="AW73" s="101"/>
      <c r="AX73" s="101"/>
      <c r="AY73" s="101"/>
      <c r="AZ73" s="101"/>
      <c r="BA73" s="101"/>
      <c r="BB73" s="101"/>
      <c r="BC73" s="101"/>
      <c r="BD73" s="101"/>
      <c r="BE73" s="101"/>
      <c r="BF73" s="101"/>
      <c r="BG73" s="101"/>
      <c r="BH73" s="101"/>
      <c r="BI73" s="101"/>
      <c r="BJ73" s="101"/>
      <c r="BK73" s="101"/>
      <c r="BL73" s="101"/>
      <c r="BM73" s="101"/>
      <c r="BN73" s="101"/>
      <c r="BO73" s="101"/>
      <c r="BP73" s="101"/>
      <c r="BQ73" s="101"/>
      <c r="BR73" s="101"/>
      <c r="BS73" s="101"/>
      <c r="BT73" s="101"/>
      <c r="BU73" s="101"/>
      <c r="BV73" s="101"/>
      <c r="BW73" s="101"/>
      <c r="BX73" s="101"/>
      <c r="BY73" s="101"/>
      <c r="BZ73" s="101"/>
      <c r="CA73" s="101"/>
      <c r="CB73" s="101"/>
      <c r="CC73" s="101"/>
      <c r="CD73" s="101"/>
      <c r="CE73" s="101"/>
      <c r="CF73" s="101"/>
      <c r="CG73" s="101"/>
      <c r="CH73" s="101"/>
      <c r="CI73" s="101"/>
      <c r="CJ73" s="101"/>
      <c r="CK73" s="101"/>
      <c r="CL73" s="101"/>
      <c r="CM73" s="101"/>
      <c r="CN73" s="101"/>
      <c r="CO73" s="101"/>
      <c r="CP73" s="101"/>
      <c r="CQ73" s="101"/>
      <c r="CR73" s="101"/>
      <c r="CS73" s="101"/>
      <c r="CT73" s="101"/>
      <c r="CU73" s="101"/>
      <c r="CV73" s="101"/>
      <c r="CW73" s="101"/>
      <c r="CX73" s="101"/>
      <c r="CY73" s="101"/>
      <c r="CZ73" s="101"/>
      <c r="DA73" s="101"/>
      <c r="DB73" s="101"/>
      <c r="DC73" s="101"/>
      <c r="DD73" s="101"/>
      <c r="DE73" s="101"/>
      <c r="DF73" s="101"/>
      <c r="DG73" s="101"/>
      <c r="DH73" s="101"/>
      <c r="DI73" s="101"/>
      <c r="DJ73" s="101"/>
      <c r="DK73" s="101"/>
      <c r="DL73" s="101"/>
      <c r="DM73" s="101"/>
      <c r="DN73" s="101"/>
      <c r="DO73" s="101"/>
      <c r="DP73" s="101"/>
      <c r="DQ73" s="101"/>
      <c r="DR73" s="101"/>
      <c r="DS73" s="101"/>
      <c r="DT73" s="101"/>
      <c r="DU73" s="101"/>
      <c r="DV73" s="101"/>
      <c r="DW73" s="101"/>
      <c r="DX73" s="101"/>
      <c r="DY73" s="101"/>
      <c r="DZ73" s="101"/>
      <c r="EA73" s="101"/>
      <c r="EB73" s="101"/>
      <c r="EC73" s="101"/>
      <c r="ED73" s="101"/>
      <c r="EE73" s="101"/>
      <c r="EF73" s="101"/>
      <c r="EG73" s="101"/>
      <c r="EH73" s="101"/>
      <c r="EI73" s="101"/>
      <c r="EJ73" s="101"/>
      <c r="EK73" s="101"/>
      <c r="EL73" s="101"/>
      <c r="EM73" s="101"/>
      <c r="EN73" s="101"/>
      <c r="EO73" s="101"/>
      <c r="EP73" s="101"/>
      <c r="EQ73" s="101"/>
      <c r="ER73" s="101"/>
      <c r="ES73" s="101"/>
      <c r="ET73" s="101"/>
      <c r="EU73" s="101"/>
      <c r="EV73" s="101"/>
      <c r="EW73" s="101"/>
      <c r="EX73" s="101"/>
      <c r="EY73" s="101"/>
      <c r="EZ73" s="101"/>
      <c r="FA73" s="101"/>
      <c r="FB73" s="101"/>
      <c r="FC73" s="101"/>
      <c r="FD73" s="101"/>
      <c r="FE73" s="101"/>
      <c r="FF73" s="101"/>
      <c r="FG73" s="101"/>
      <c r="FH73" s="101"/>
      <c r="FI73" s="101"/>
      <c r="FJ73" s="101"/>
      <c r="FK73" s="101"/>
      <c r="FL73" s="101"/>
      <c r="FM73" s="101"/>
      <c r="FN73" s="101"/>
      <c r="FO73" s="101"/>
      <c r="FP73" s="101"/>
      <c r="FQ73" s="101"/>
      <c r="FR73" s="101"/>
      <c r="FS73" s="101"/>
      <c r="FT73" s="101"/>
      <c r="FU73" s="101"/>
    </row>
    <row r="74" spans="1:177" s="94" customFormat="1" ht="12.9" customHeight="1">
      <c r="A74" s="171"/>
      <c r="B74" s="346" t="s">
        <v>1</v>
      </c>
      <c r="C74" s="561" t="s">
        <v>612</v>
      </c>
      <c r="D74" s="100"/>
      <c r="E74" s="240"/>
      <c r="F74" s="263"/>
      <c r="G74" s="263"/>
      <c r="H74" s="263"/>
      <c r="I74" s="263"/>
      <c r="J74" s="263"/>
      <c r="K74" s="263"/>
      <c r="L74" s="292"/>
      <c r="M74" s="322"/>
      <c r="N74" s="322"/>
      <c r="O74" s="169"/>
      <c r="P74" s="322"/>
      <c r="Q74" s="322"/>
      <c r="R74" s="36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101"/>
      <c r="AO74" s="101"/>
      <c r="AP74" s="101"/>
      <c r="AQ74" s="101"/>
      <c r="AR74" s="101"/>
      <c r="AS74" s="101"/>
      <c r="AT74" s="101"/>
      <c r="AU74" s="101"/>
      <c r="AV74" s="101"/>
      <c r="AW74" s="101"/>
      <c r="AX74" s="101"/>
      <c r="AY74" s="101"/>
      <c r="AZ74" s="101"/>
      <c r="BA74" s="101"/>
      <c r="BB74" s="101"/>
      <c r="BC74" s="101"/>
      <c r="BD74" s="101"/>
      <c r="BE74" s="101"/>
      <c r="BF74" s="101"/>
      <c r="BG74" s="101"/>
      <c r="BH74" s="101"/>
      <c r="BI74" s="101"/>
      <c r="BJ74" s="101"/>
      <c r="BK74" s="101"/>
      <c r="BL74" s="101"/>
      <c r="BM74" s="101"/>
      <c r="BN74" s="101"/>
      <c r="BO74" s="101"/>
      <c r="BP74" s="101"/>
      <c r="BQ74" s="101"/>
      <c r="BR74" s="101"/>
      <c r="BS74" s="101"/>
      <c r="BT74" s="101"/>
      <c r="BU74" s="101"/>
      <c r="BV74" s="101"/>
      <c r="BW74" s="101"/>
      <c r="BX74" s="101"/>
      <c r="BY74" s="101"/>
      <c r="BZ74" s="101"/>
      <c r="CA74" s="101"/>
      <c r="CB74" s="101"/>
      <c r="CC74" s="101"/>
      <c r="CD74" s="101"/>
      <c r="CE74" s="101"/>
      <c r="CF74" s="101"/>
      <c r="CG74" s="101"/>
      <c r="CH74" s="101"/>
      <c r="CI74" s="101"/>
      <c r="CJ74" s="101"/>
      <c r="CK74" s="101"/>
      <c r="CL74" s="101"/>
      <c r="CM74" s="101"/>
      <c r="CN74" s="101"/>
      <c r="CO74" s="101"/>
      <c r="CP74" s="101"/>
      <c r="CQ74" s="101"/>
      <c r="CR74" s="101"/>
      <c r="CS74" s="101"/>
      <c r="CT74" s="101"/>
      <c r="CU74" s="101"/>
      <c r="CV74" s="101"/>
      <c r="CW74" s="101"/>
      <c r="CX74" s="101"/>
      <c r="CY74" s="101"/>
      <c r="CZ74" s="101"/>
      <c r="DA74" s="101"/>
      <c r="DB74" s="101"/>
      <c r="DC74" s="101"/>
      <c r="DD74" s="101"/>
      <c r="DE74" s="101"/>
      <c r="DF74" s="101"/>
      <c r="DG74" s="101"/>
      <c r="DH74" s="101"/>
      <c r="DI74" s="101"/>
      <c r="DJ74" s="101"/>
      <c r="DK74" s="101"/>
      <c r="DL74" s="101"/>
      <c r="DM74" s="101"/>
      <c r="DN74" s="101"/>
      <c r="DO74" s="101"/>
      <c r="DP74" s="101"/>
      <c r="DQ74" s="101"/>
      <c r="DR74" s="101"/>
      <c r="DS74" s="101"/>
      <c r="DT74" s="101"/>
      <c r="DU74" s="101"/>
      <c r="DV74" s="101"/>
      <c r="DW74" s="101"/>
      <c r="DX74" s="101"/>
      <c r="DY74" s="101"/>
      <c r="DZ74" s="101"/>
      <c r="EA74" s="101"/>
      <c r="EB74" s="101"/>
      <c r="EC74" s="101"/>
      <c r="ED74" s="101"/>
      <c r="EE74" s="101"/>
      <c r="EF74" s="101"/>
      <c r="EG74" s="101"/>
      <c r="EH74" s="101"/>
      <c r="EI74" s="101"/>
      <c r="EJ74" s="101"/>
      <c r="EK74" s="101"/>
      <c r="EL74" s="101"/>
      <c r="EM74" s="101"/>
      <c r="EN74" s="101"/>
      <c r="EO74" s="101"/>
      <c r="EP74" s="101"/>
      <c r="EQ74" s="101"/>
      <c r="ER74" s="101"/>
      <c r="ES74" s="101"/>
      <c r="ET74" s="101"/>
      <c r="EU74" s="101"/>
      <c r="EV74" s="101"/>
      <c r="EW74" s="101"/>
      <c r="EX74" s="101"/>
      <c r="EY74" s="101"/>
      <c r="EZ74" s="101"/>
      <c r="FA74" s="101"/>
      <c r="FB74" s="101"/>
      <c r="FC74" s="101"/>
      <c r="FD74" s="101"/>
      <c r="FE74" s="101"/>
      <c r="FF74" s="101"/>
      <c r="FG74" s="101"/>
      <c r="FH74" s="101"/>
      <c r="FI74" s="101"/>
      <c r="FJ74" s="101"/>
      <c r="FK74" s="101"/>
      <c r="FL74" s="101"/>
      <c r="FM74" s="101"/>
      <c r="FN74" s="101"/>
      <c r="FO74" s="101"/>
      <c r="FP74" s="101"/>
      <c r="FQ74" s="101"/>
      <c r="FR74" s="101"/>
      <c r="FS74" s="101"/>
      <c r="FT74" s="101"/>
      <c r="FU74" s="101"/>
    </row>
    <row r="75" spans="1:177" s="94" customFormat="1" ht="12.9" customHeight="1">
      <c r="A75" s="171"/>
      <c r="B75" s="346" t="s">
        <v>1</v>
      </c>
      <c r="C75" s="561" t="s">
        <v>609</v>
      </c>
      <c r="D75" s="100"/>
      <c r="E75" s="240"/>
      <c r="F75" s="263"/>
      <c r="G75" s="263"/>
      <c r="H75" s="263"/>
      <c r="I75" s="263"/>
      <c r="J75" s="263"/>
      <c r="K75" s="263"/>
      <c r="L75" s="292"/>
      <c r="M75" s="322"/>
      <c r="N75" s="322"/>
      <c r="O75" s="169"/>
      <c r="P75" s="322"/>
      <c r="Q75" s="322"/>
      <c r="R75" s="361"/>
      <c r="S75" s="101"/>
      <c r="T75" s="101"/>
      <c r="U75" s="101"/>
      <c r="V75" s="101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101"/>
      <c r="AO75" s="101"/>
      <c r="AP75" s="101"/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1"/>
      <c r="BB75" s="101"/>
      <c r="BC75" s="101"/>
      <c r="BD75" s="101"/>
      <c r="BE75" s="101"/>
      <c r="BF75" s="101"/>
      <c r="BG75" s="101"/>
      <c r="BH75" s="101"/>
      <c r="BI75" s="101"/>
      <c r="BJ75" s="101"/>
      <c r="BK75" s="101"/>
      <c r="BL75" s="101"/>
      <c r="BM75" s="101"/>
      <c r="BN75" s="101"/>
      <c r="BO75" s="101"/>
      <c r="BP75" s="101"/>
      <c r="BQ75" s="101"/>
      <c r="BR75" s="101"/>
      <c r="BS75" s="101"/>
      <c r="BT75" s="101"/>
      <c r="BU75" s="101"/>
      <c r="BV75" s="101"/>
      <c r="BW75" s="101"/>
      <c r="BX75" s="101"/>
      <c r="BY75" s="101"/>
      <c r="BZ75" s="101"/>
      <c r="CA75" s="101"/>
      <c r="CB75" s="101"/>
      <c r="CC75" s="101"/>
      <c r="CD75" s="101"/>
      <c r="CE75" s="101"/>
      <c r="CF75" s="101"/>
      <c r="CG75" s="101"/>
      <c r="CH75" s="101"/>
      <c r="CI75" s="101"/>
      <c r="CJ75" s="101"/>
      <c r="CK75" s="101"/>
      <c r="CL75" s="101"/>
      <c r="CM75" s="101"/>
      <c r="CN75" s="101"/>
      <c r="CO75" s="101"/>
      <c r="CP75" s="101"/>
      <c r="CQ75" s="101"/>
      <c r="CR75" s="101"/>
      <c r="CS75" s="101"/>
      <c r="CT75" s="101"/>
      <c r="CU75" s="101"/>
      <c r="CV75" s="101"/>
      <c r="CW75" s="101"/>
      <c r="CX75" s="101"/>
      <c r="CY75" s="101"/>
      <c r="CZ75" s="101"/>
      <c r="DA75" s="101"/>
      <c r="DB75" s="101"/>
      <c r="DC75" s="101"/>
      <c r="DD75" s="101"/>
      <c r="DE75" s="101"/>
      <c r="DF75" s="101"/>
      <c r="DG75" s="101"/>
      <c r="DH75" s="101"/>
      <c r="DI75" s="101"/>
      <c r="DJ75" s="101"/>
      <c r="DK75" s="101"/>
      <c r="DL75" s="101"/>
      <c r="DM75" s="101"/>
      <c r="DN75" s="101"/>
      <c r="DO75" s="101"/>
      <c r="DP75" s="101"/>
      <c r="DQ75" s="101"/>
      <c r="DR75" s="101"/>
      <c r="DS75" s="101"/>
      <c r="DT75" s="101"/>
      <c r="DU75" s="101"/>
      <c r="DV75" s="101"/>
      <c r="DW75" s="101"/>
      <c r="DX75" s="101"/>
      <c r="DY75" s="101"/>
      <c r="DZ75" s="101"/>
      <c r="EA75" s="101"/>
      <c r="EB75" s="101"/>
      <c r="EC75" s="101"/>
      <c r="ED75" s="101"/>
      <c r="EE75" s="101"/>
      <c r="EF75" s="101"/>
      <c r="EG75" s="101"/>
      <c r="EH75" s="101"/>
      <c r="EI75" s="101"/>
      <c r="EJ75" s="101"/>
      <c r="EK75" s="101"/>
      <c r="EL75" s="101"/>
      <c r="EM75" s="101"/>
      <c r="EN75" s="101"/>
      <c r="EO75" s="101"/>
      <c r="EP75" s="101"/>
      <c r="EQ75" s="101"/>
      <c r="ER75" s="101"/>
      <c r="ES75" s="101"/>
      <c r="ET75" s="101"/>
      <c r="EU75" s="101"/>
      <c r="EV75" s="101"/>
      <c r="EW75" s="101"/>
      <c r="EX75" s="101"/>
      <c r="EY75" s="101"/>
      <c r="EZ75" s="101"/>
      <c r="FA75" s="101"/>
      <c r="FB75" s="101"/>
      <c r="FC75" s="101"/>
      <c r="FD75" s="101"/>
      <c r="FE75" s="101"/>
      <c r="FF75" s="101"/>
      <c r="FG75" s="101"/>
      <c r="FH75" s="101"/>
      <c r="FI75" s="101"/>
      <c r="FJ75" s="101"/>
      <c r="FK75" s="101"/>
      <c r="FL75" s="101"/>
      <c r="FM75" s="101"/>
      <c r="FN75" s="101"/>
      <c r="FO75" s="101"/>
      <c r="FP75" s="101"/>
      <c r="FQ75" s="101"/>
      <c r="FR75" s="101"/>
      <c r="FS75" s="101"/>
      <c r="FT75" s="101"/>
      <c r="FU75" s="101"/>
    </row>
    <row r="76" spans="1:177" s="94" customFormat="1" ht="12.9" customHeight="1">
      <c r="A76" s="171">
        <v>15</v>
      </c>
      <c r="B76" s="346" t="s">
        <v>628</v>
      </c>
      <c r="C76" s="100"/>
      <c r="D76" s="100"/>
      <c r="E76" s="436" t="s">
        <v>631</v>
      </c>
      <c r="F76" s="332">
        <v>0</v>
      </c>
      <c r="G76" s="332">
        <v>0</v>
      </c>
      <c r="H76" s="332"/>
      <c r="I76" s="293">
        <v>0</v>
      </c>
      <c r="J76" s="293">
        <v>1</v>
      </c>
      <c r="K76" s="371">
        <f>SUM(F76:J76)</f>
        <v>1</v>
      </c>
      <c r="L76" s="292" t="s">
        <v>17</v>
      </c>
      <c r="M76" s="322"/>
      <c r="N76" s="322"/>
      <c r="O76" s="169"/>
      <c r="P76" s="322">
        <f>+M76*K76</f>
        <v>0</v>
      </c>
      <c r="Q76" s="322">
        <f>+N76*K76</f>
        <v>0</v>
      </c>
      <c r="R76" s="361">
        <f t="shared" ref="R76" si="14">+K76*O76</f>
        <v>0</v>
      </c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1"/>
      <c r="AO76" s="101"/>
      <c r="AP76" s="101"/>
      <c r="AQ76" s="101"/>
      <c r="AR76" s="101"/>
      <c r="AS76" s="101"/>
      <c r="AT76" s="101"/>
      <c r="AU76" s="101"/>
      <c r="AV76" s="101"/>
      <c r="AW76" s="101"/>
      <c r="AX76" s="101"/>
      <c r="AY76" s="101"/>
      <c r="AZ76" s="101"/>
      <c r="BA76" s="101"/>
      <c r="BB76" s="101"/>
      <c r="BC76" s="101"/>
      <c r="BD76" s="101"/>
      <c r="BE76" s="101"/>
      <c r="BF76" s="101"/>
      <c r="BG76" s="101"/>
      <c r="BH76" s="101"/>
      <c r="BI76" s="101"/>
      <c r="BJ76" s="101"/>
      <c r="BK76" s="101"/>
      <c r="BL76" s="101"/>
      <c r="BM76" s="101"/>
      <c r="BN76" s="101"/>
      <c r="BO76" s="101"/>
      <c r="BP76" s="101"/>
      <c r="BQ76" s="101"/>
      <c r="BR76" s="101"/>
      <c r="BS76" s="101"/>
      <c r="BT76" s="101"/>
      <c r="BU76" s="101"/>
      <c r="BV76" s="101"/>
      <c r="BW76" s="101"/>
      <c r="BX76" s="101"/>
      <c r="BY76" s="101"/>
      <c r="BZ76" s="101"/>
      <c r="CA76" s="101"/>
      <c r="CB76" s="101"/>
      <c r="CC76" s="101"/>
      <c r="CD76" s="101"/>
      <c r="CE76" s="101"/>
      <c r="CF76" s="101"/>
      <c r="CG76" s="101"/>
      <c r="CH76" s="101"/>
      <c r="CI76" s="101"/>
      <c r="CJ76" s="101"/>
      <c r="CK76" s="101"/>
      <c r="CL76" s="101"/>
      <c r="CM76" s="101"/>
      <c r="CN76" s="101"/>
      <c r="CO76" s="101"/>
      <c r="CP76" s="101"/>
      <c r="CQ76" s="101"/>
      <c r="CR76" s="101"/>
      <c r="CS76" s="101"/>
      <c r="CT76" s="101"/>
      <c r="CU76" s="101"/>
      <c r="CV76" s="101"/>
      <c r="CW76" s="101"/>
      <c r="CX76" s="101"/>
      <c r="CY76" s="101"/>
      <c r="CZ76" s="101"/>
      <c r="DA76" s="101"/>
      <c r="DB76" s="101"/>
      <c r="DC76" s="101"/>
      <c r="DD76" s="101"/>
      <c r="DE76" s="101"/>
      <c r="DF76" s="101"/>
      <c r="DG76" s="101"/>
      <c r="DH76" s="101"/>
      <c r="DI76" s="101"/>
      <c r="DJ76" s="101"/>
      <c r="DK76" s="101"/>
      <c r="DL76" s="101"/>
      <c r="DM76" s="101"/>
      <c r="DN76" s="101"/>
      <c r="DO76" s="101"/>
      <c r="DP76" s="101"/>
      <c r="DQ76" s="101"/>
      <c r="DR76" s="101"/>
      <c r="DS76" s="101"/>
      <c r="DT76" s="101"/>
      <c r="DU76" s="101"/>
      <c r="DV76" s="101"/>
      <c r="DW76" s="101"/>
      <c r="DX76" s="101"/>
      <c r="DY76" s="101"/>
      <c r="DZ76" s="101"/>
      <c r="EA76" s="101"/>
      <c r="EB76" s="101"/>
      <c r="EC76" s="101"/>
      <c r="ED76" s="101"/>
      <c r="EE76" s="101"/>
      <c r="EF76" s="101"/>
      <c r="EG76" s="101"/>
      <c r="EH76" s="101"/>
      <c r="EI76" s="101"/>
      <c r="EJ76" s="101"/>
      <c r="EK76" s="101"/>
      <c r="EL76" s="101"/>
      <c r="EM76" s="101"/>
      <c r="EN76" s="101"/>
      <c r="EO76" s="101"/>
      <c r="EP76" s="101"/>
      <c r="EQ76" s="101"/>
      <c r="ER76" s="101"/>
      <c r="ES76" s="101"/>
      <c r="ET76" s="101"/>
      <c r="EU76" s="101"/>
      <c r="EV76" s="101"/>
      <c r="EW76" s="101"/>
      <c r="EX76" s="101"/>
      <c r="EY76" s="101"/>
      <c r="EZ76" s="101"/>
      <c r="FA76" s="101"/>
      <c r="FB76" s="101"/>
      <c r="FC76" s="101"/>
      <c r="FD76" s="101"/>
      <c r="FE76" s="101"/>
      <c r="FF76" s="101"/>
      <c r="FG76" s="101"/>
      <c r="FH76" s="101"/>
      <c r="FI76" s="101"/>
      <c r="FJ76" s="101"/>
      <c r="FK76" s="101"/>
      <c r="FL76" s="101"/>
      <c r="FM76" s="101"/>
      <c r="FN76" s="101"/>
      <c r="FO76" s="101"/>
      <c r="FP76" s="101"/>
      <c r="FQ76" s="101"/>
      <c r="FR76" s="101"/>
      <c r="FS76" s="101"/>
      <c r="FT76" s="101"/>
      <c r="FU76" s="101"/>
    </row>
    <row r="77" spans="1:177" s="94" customFormat="1" ht="12.9" customHeight="1">
      <c r="A77" s="171"/>
      <c r="B77" s="346" t="s">
        <v>1</v>
      </c>
      <c r="C77" s="100" t="s">
        <v>630</v>
      </c>
      <c r="D77" s="100"/>
      <c r="E77" s="240"/>
      <c r="F77" s="263"/>
      <c r="G77" s="263"/>
      <c r="H77" s="263"/>
      <c r="I77" s="263"/>
      <c r="J77" s="263"/>
      <c r="K77" s="263"/>
      <c r="L77" s="292"/>
      <c r="M77" s="322"/>
      <c r="N77" s="322"/>
      <c r="O77" s="169"/>
      <c r="P77" s="322"/>
      <c r="Q77" s="322"/>
      <c r="R77" s="361"/>
      <c r="S77" s="101"/>
      <c r="T77" s="101"/>
      <c r="U77" s="101"/>
      <c r="V77" s="101"/>
      <c r="W77" s="101"/>
      <c r="X77" s="101"/>
      <c r="Y77" s="101"/>
      <c r="Z77" s="101"/>
      <c r="AA77" s="101"/>
      <c r="AB77" s="101"/>
      <c r="AC77" s="101"/>
      <c r="AD77" s="101"/>
      <c r="AE77" s="101"/>
      <c r="AF77" s="101"/>
      <c r="AG77" s="101"/>
      <c r="AH77" s="101"/>
      <c r="AI77" s="101"/>
      <c r="AJ77" s="101"/>
      <c r="AK77" s="101"/>
      <c r="AL77" s="101"/>
      <c r="AM77" s="101"/>
      <c r="AN77" s="101"/>
      <c r="AO77" s="101"/>
      <c r="AP77" s="101"/>
      <c r="AQ77" s="101"/>
      <c r="AR77" s="101"/>
      <c r="AS77" s="101"/>
      <c r="AT77" s="101"/>
      <c r="AU77" s="101"/>
      <c r="AV77" s="101"/>
      <c r="AW77" s="101"/>
      <c r="AX77" s="101"/>
      <c r="AY77" s="101"/>
      <c r="AZ77" s="101"/>
      <c r="BA77" s="101"/>
      <c r="BB77" s="101"/>
      <c r="BC77" s="101"/>
      <c r="BD77" s="101"/>
      <c r="BE77" s="101"/>
      <c r="BF77" s="101"/>
      <c r="BG77" s="101"/>
      <c r="BH77" s="101"/>
      <c r="BI77" s="101"/>
      <c r="BJ77" s="101"/>
      <c r="BK77" s="101"/>
      <c r="BL77" s="101"/>
      <c r="BM77" s="101"/>
      <c r="BN77" s="101"/>
      <c r="BO77" s="101"/>
      <c r="BP77" s="101"/>
      <c r="BQ77" s="101"/>
      <c r="BR77" s="101"/>
      <c r="BS77" s="101"/>
      <c r="BT77" s="101"/>
      <c r="BU77" s="101"/>
      <c r="BV77" s="101"/>
      <c r="BW77" s="101"/>
      <c r="BX77" s="101"/>
      <c r="BY77" s="101"/>
      <c r="BZ77" s="101"/>
      <c r="CA77" s="101"/>
      <c r="CB77" s="101"/>
      <c r="CC77" s="101"/>
      <c r="CD77" s="101"/>
      <c r="CE77" s="101"/>
      <c r="CF77" s="101"/>
      <c r="CG77" s="101"/>
      <c r="CH77" s="101"/>
      <c r="CI77" s="101"/>
      <c r="CJ77" s="101"/>
      <c r="CK77" s="101"/>
      <c r="CL77" s="101"/>
      <c r="CM77" s="101"/>
      <c r="CN77" s="101"/>
      <c r="CO77" s="101"/>
      <c r="CP77" s="101"/>
      <c r="CQ77" s="101"/>
      <c r="CR77" s="101"/>
      <c r="CS77" s="101"/>
      <c r="CT77" s="101"/>
      <c r="CU77" s="101"/>
      <c r="CV77" s="101"/>
      <c r="CW77" s="101"/>
      <c r="CX77" s="101"/>
      <c r="CY77" s="101"/>
      <c r="CZ77" s="101"/>
      <c r="DA77" s="101"/>
      <c r="DB77" s="101"/>
      <c r="DC77" s="101"/>
      <c r="DD77" s="101"/>
      <c r="DE77" s="101"/>
      <c r="DF77" s="101"/>
      <c r="DG77" s="101"/>
      <c r="DH77" s="101"/>
      <c r="DI77" s="101"/>
      <c r="DJ77" s="101"/>
      <c r="DK77" s="101"/>
      <c r="DL77" s="101"/>
      <c r="DM77" s="101"/>
      <c r="DN77" s="101"/>
      <c r="DO77" s="101"/>
      <c r="DP77" s="101"/>
      <c r="DQ77" s="101"/>
      <c r="DR77" s="101"/>
      <c r="DS77" s="101"/>
      <c r="DT77" s="101"/>
      <c r="DU77" s="101"/>
      <c r="DV77" s="101"/>
      <c r="DW77" s="101"/>
      <c r="DX77" s="101"/>
      <c r="DY77" s="101"/>
      <c r="DZ77" s="101"/>
      <c r="EA77" s="101"/>
      <c r="EB77" s="101"/>
      <c r="EC77" s="101"/>
      <c r="ED77" s="101"/>
      <c r="EE77" s="101"/>
      <c r="EF77" s="101"/>
      <c r="EG77" s="101"/>
      <c r="EH77" s="101"/>
      <c r="EI77" s="101"/>
      <c r="EJ77" s="101"/>
      <c r="EK77" s="101"/>
      <c r="EL77" s="101"/>
      <c r="EM77" s="101"/>
      <c r="EN77" s="101"/>
      <c r="EO77" s="101"/>
      <c r="EP77" s="101"/>
      <c r="EQ77" s="101"/>
      <c r="ER77" s="101"/>
      <c r="ES77" s="101"/>
      <c r="ET77" s="101"/>
      <c r="EU77" s="101"/>
      <c r="EV77" s="101"/>
      <c r="EW77" s="101"/>
      <c r="EX77" s="101"/>
      <c r="EY77" s="101"/>
      <c r="EZ77" s="101"/>
      <c r="FA77" s="101"/>
      <c r="FB77" s="101"/>
      <c r="FC77" s="101"/>
      <c r="FD77" s="101"/>
      <c r="FE77" s="101"/>
      <c r="FF77" s="101"/>
      <c r="FG77" s="101"/>
      <c r="FH77" s="101"/>
      <c r="FI77" s="101"/>
      <c r="FJ77" s="101"/>
      <c r="FK77" s="101"/>
      <c r="FL77" s="101"/>
      <c r="FM77" s="101"/>
      <c r="FN77" s="101"/>
      <c r="FO77" s="101"/>
      <c r="FP77" s="101"/>
      <c r="FQ77" s="101"/>
      <c r="FR77" s="101"/>
      <c r="FS77" s="101"/>
      <c r="FT77" s="101"/>
      <c r="FU77" s="101"/>
    </row>
    <row r="78" spans="1:177" s="94" customFormat="1" ht="12.9" customHeight="1">
      <c r="A78" s="171"/>
      <c r="B78" s="346" t="s">
        <v>1</v>
      </c>
      <c r="C78" s="100" t="s">
        <v>398</v>
      </c>
      <c r="D78" s="100"/>
      <c r="E78" s="240"/>
      <c r="F78" s="263"/>
      <c r="G78" s="263"/>
      <c r="H78" s="263"/>
      <c r="I78" s="263"/>
      <c r="J78" s="263"/>
      <c r="K78" s="263"/>
      <c r="L78" s="292"/>
      <c r="M78" s="322"/>
      <c r="N78" s="322"/>
      <c r="O78" s="169"/>
      <c r="P78" s="322"/>
      <c r="Q78" s="322"/>
      <c r="R78" s="36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N78" s="101"/>
      <c r="AO78" s="101"/>
      <c r="AP78" s="101"/>
      <c r="AQ78" s="101"/>
      <c r="AR78" s="101"/>
      <c r="AS78" s="101"/>
      <c r="AT78" s="101"/>
      <c r="AU78" s="101"/>
      <c r="AV78" s="101"/>
      <c r="AW78" s="101"/>
      <c r="AX78" s="101"/>
      <c r="AY78" s="101"/>
      <c r="AZ78" s="101"/>
      <c r="BA78" s="101"/>
      <c r="BB78" s="101"/>
      <c r="BC78" s="101"/>
      <c r="BD78" s="101"/>
      <c r="BE78" s="101"/>
      <c r="BF78" s="101"/>
      <c r="BG78" s="101"/>
      <c r="BH78" s="101"/>
      <c r="BI78" s="101"/>
      <c r="BJ78" s="101"/>
      <c r="BK78" s="101"/>
      <c r="BL78" s="101"/>
      <c r="BM78" s="101"/>
      <c r="BN78" s="101"/>
      <c r="BO78" s="101"/>
      <c r="BP78" s="101"/>
      <c r="BQ78" s="101"/>
      <c r="BR78" s="101"/>
      <c r="BS78" s="101"/>
      <c r="BT78" s="101"/>
      <c r="BU78" s="101"/>
      <c r="BV78" s="101"/>
      <c r="BW78" s="101"/>
      <c r="BX78" s="101"/>
      <c r="BY78" s="101"/>
      <c r="BZ78" s="101"/>
      <c r="CA78" s="101"/>
      <c r="CB78" s="101"/>
      <c r="CC78" s="101"/>
      <c r="CD78" s="101"/>
      <c r="CE78" s="101"/>
      <c r="CF78" s="101"/>
      <c r="CG78" s="101"/>
      <c r="CH78" s="101"/>
      <c r="CI78" s="101"/>
      <c r="CJ78" s="101"/>
      <c r="CK78" s="101"/>
      <c r="CL78" s="101"/>
      <c r="CM78" s="101"/>
      <c r="CN78" s="101"/>
      <c r="CO78" s="101"/>
      <c r="CP78" s="101"/>
      <c r="CQ78" s="101"/>
      <c r="CR78" s="101"/>
      <c r="CS78" s="101"/>
      <c r="CT78" s="101"/>
      <c r="CU78" s="101"/>
      <c r="CV78" s="101"/>
      <c r="CW78" s="101"/>
      <c r="CX78" s="101"/>
      <c r="CY78" s="101"/>
      <c r="CZ78" s="101"/>
      <c r="DA78" s="101"/>
      <c r="DB78" s="101"/>
      <c r="DC78" s="101"/>
      <c r="DD78" s="101"/>
      <c r="DE78" s="101"/>
      <c r="DF78" s="101"/>
      <c r="DG78" s="101"/>
      <c r="DH78" s="101"/>
      <c r="DI78" s="101"/>
      <c r="DJ78" s="101"/>
      <c r="DK78" s="101"/>
      <c r="DL78" s="101"/>
      <c r="DM78" s="101"/>
      <c r="DN78" s="101"/>
      <c r="DO78" s="101"/>
      <c r="DP78" s="101"/>
      <c r="DQ78" s="101"/>
      <c r="DR78" s="101"/>
      <c r="DS78" s="101"/>
      <c r="DT78" s="101"/>
      <c r="DU78" s="101"/>
      <c r="DV78" s="101"/>
      <c r="DW78" s="101"/>
      <c r="DX78" s="101"/>
      <c r="DY78" s="101"/>
      <c r="DZ78" s="101"/>
      <c r="EA78" s="101"/>
      <c r="EB78" s="101"/>
      <c r="EC78" s="101"/>
      <c r="ED78" s="101"/>
      <c r="EE78" s="101"/>
      <c r="EF78" s="101"/>
      <c r="EG78" s="101"/>
      <c r="EH78" s="101"/>
      <c r="EI78" s="101"/>
      <c r="EJ78" s="101"/>
      <c r="EK78" s="101"/>
      <c r="EL78" s="101"/>
      <c r="EM78" s="101"/>
      <c r="EN78" s="101"/>
      <c r="EO78" s="101"/>
      <c r="EP78" s="101"/>
      <c r="EQ78" s="101"/>
      <c r="ER78" s="101"/>
      <c r="ES78" s="101"/>
      <c r="ET78" s="101"/>
      <c r="EU78" s="101"/>
      <c r="EV78" s="101"/>
      <c r="EW78" s="101"/>
      <c r="EX78" s="101"/>
      <c r="EY78" s="101"/>
      <c r="EZ78" s="101"/>
      <c r="FA78" s="101"/>
      <c r="FB78" s="101"/>
      <c r="FC78" s="101"/>
      <c r="FD78" s="101"/>
      <c r="FE78" s="101"/>
      <c r="FF78" s="101"/>
      <c r="FG78" s="101"/>
      <c r="FH78" s="101"/>
      <c r="FI78" s="101"/>
      <c r="FJ78" s="101"/>
      <c r="FK78" s="101"/>
      <c r="FL78" s="101"/>
      <c r="FM78" s="101"/>
      <c r="FN78" s="101"/>
      <c r="FO78" s="101"/>
      <c r="FP78" s="101"/>
      <c r="FQ78" s="101"/>
      <c r="FR78" s="101"/>
      <c r="FS78" s="101"/>
      <c r="FT78" s="101"/>
      <c r="FU78" s="101"/>
    </row>
    <row r="79" spans="1:177" s="94" customFormat="1" ht="12.9" customHeight="1">
      <c r="A79" s="171"/>
      <c r="B79" s="346" t="s">
        <v>1</v>
      </c>
      <c r="C79" s="561" t="s">
        <v>612</v>
      </c>
      <c r="D79" s="100"/>
      <c r="E79" s="240"/>
      <c r="F79" s="263"/>
      <c r="G79" s="263"/>
      <c r="H79" s="263"/>
      <c r="I79" s="263"/>
      <c r="J79" s="263"/>
      <c r="K79" s="263"/>
      <c r="L79" s="292"/>
      <c r="M79" s="322"/>
      <c r="N79" s="322"/>
      <c r="O79" s="169"/>
      <c r="P79" s="322"/>
      <c r="Q79" s="322"/>
      <c r="R79" s="36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101"/>
      <c r="AO79" s="101"/>
      <c r="AP79" s="101"/>
      <c r="AQ79" s="101"/>
      <c r="AR79" s="101"/>
      <c r="AS79" s="101"/>
      <c r="AT79" s="101"/>
      <c r="AU79" s="101"/>
      <c r="AV79" s="101"/>
      <c r="AW79" s="101"/>
      <c r="AX79" s="101"/>
      <c r="AY79" s="101"/>
      <c r="AZ79" s="101"/>
      <c r="BA79" s="101"/>
      <c r="BB79" s="101"/>
      <c r="BC79" s="101"/>
      <c r="BD79" s="101"/>
      <c r="BE79" s="101"/>
      <c r="BF79" s="101"/>
      <c r="BG79" s="101"/>
      <c r="BH79" s="101"/>
      <c r="BI79" s="101"/>
      <c r="BJ79" s="101"/>
      <c r="BK79" s="101"/>
      <c r="BL79" s="101"/>
      <c r="BM79" s="101"/>
      <c r="BN79" s="101"/>
      <c r="BO79" s="101"/>
      <c r="BP79" s="101"/>
      <c r="BQ79" s="101"/>
      <c r="BR79" s="101"/>
      <c r="BS79" s="101"/>
      <c r="BT79" s="101"/>
      <c r="BU79" s="101"/>
      <c r="BV79" s="101"/>
      <c r="BW79" s="101"/>
      <c r="BX79" s="101"/>
      <c r="BY79" s="101"/>
      <c r="BZ79" s="101"/>
      <c r="CA79" s="101"/>
      <c r="CB79" s="101"/>
      <c r="CC79" s="101"/>
      <c r="CD79" s="101"/>
      <c r="CE79" s="101"/>
      <c r="CF79" s="101"/>
      <c r="CG79" s="101"/>
      <c r="CH79" s="101"/>
      <c r="CI79" s="101"/>
      <c r="CJ79" s="101"/>
      <c r="CK79" s="101"/>
      <c r="CL79" s="101"/>
      <c r="CM79" s="101"/>
      <c r="CN79" s="101"/>
      <c r="CO79" s="101"/>
      <c r="CP79" s="101"/>
      <c r="CQ79" s="101"/>
      <c r="CR79" s="101"/>
      <c r="CS79" s="101"/>
      <c r="CT79" s="101"/>
      <c r="CU79" s="101"/>
      <c r="CV79" s="101"/>
      <c r="CW79" s="101"/>
      <c r="CX79" s="101"/>
      <c r="CY79" s="101"/>
      <c r="CZ79" s="101"/>
      <c r="DA79" s="101"/>
      <c r="DB79" s="101"/>
      <c r="DC79" s="101"/>
      <c r="DD79" s="101"/>
      <c r="DE79" s="101"/>
      <c r="DF79" s="101"/>
      <c r="DG79" s="101"/>
      <c r="DH79" s="101"/>
      <c r="DI79" s="101"/>
      <c r="DJ79" s="101"/>
      <c r="DK79" s="101"/>
      <c r="DL79" s="101"/>
      <c r="DM79" s="101"/>
      <c r="DN79" s="101"/>
      <c r="DO79" s="101"/>
      <c r="DP79" s="101"/>
      <c r="DQ79" s="101"/>
      <c r="DR79" s="101"/>
      <c r="DS79" s="101"/>
      <c r="DT79" s="101"/>
      <c r="DU79" s="101"/>
      <c r="DV79" s="101"/>
      <c r="DW79" s="101"/>
      <c r="DX79" s="101"/>
      <c r="DY79" s="101"/>
      <c r="DZ79" s="101"/>
      <c r="EA79" s="101"/>
      <c r="EB79" s="101"/>
      <c r="EC79" s="101"/>
      <c r="ED79" s="101"/>
      <c r="EE79" s="101"/>
      <c r="EF79" s="101"/>
      <c r="EG79" s="101"/>
      <c r="EH79" s="101"/>
      <c r="EI79" s="101"/>
      <c r="EJ79" s="101"/>
      <c r="EK79" s="101"/>
      <c r="EL79" s="101"/>
      <c r="EM79" s="101"/>
      <c r="EN79" s="101"/>
      <c r="EO79" s="101"/>
      <c r="EP79" s="101"/>
      <c r="EQ79" s="101"/>
      <c r="ER79" s="101"/>
      <c r="ES79" s="101"/>
      <c r="ET79" s="101"/>
      <c r="EU79" s="101"/>
      <c r="EV79" s="101"/>
      <c r="EW79" s="101"/>
      <c r="EX79" s="101"/>
      <c r="EY79" s="101"/>
      <c r="EZ79" s="101"/>
      <c r="FA79" s="101"/>
      <c r="FB79" s="101"/>
      <c r="FC79" s="101"/>
      <c r="FD79" s="101"/>
      <c r="FE79" s="101"/>
      <c r="FF79" s="101"/>
      <c r="FG79" s="101"/>
      <c r="FH79" s="101"/>
      <c r="FI79" s="101"/>
      <c r="FJ79" s="101"/>
      <c r="FK79" s="101"/>
      <c r="FL79" s="101"/>
      <c r="FM79" s="101"/>
      <c r="FN79" s="101"/>
      <c r="FO79" s="101"/>
      <c r="FP79" s="101"/>
      <c r="FQ79" s="101"/>
      <c r="FR79" s="101"/>
      <c r="FS79" s="101"/>
      <c r="FT79" s="101"/>
      <c r="FU79" s="101"/>
    </row>
    <row r="80" spans="1:177" s="94" customFormat="1" ht="12.9" customHeight="1">
      <c r="A80" s="171"/>
      <c r="B80" s="346" t="s">
        <v>1</v>
      </c>
      <c r="C80" s="561" t="s">
        <v>609</v>
      </c>
      <c r="D80" s="100"/>
      <c r="E80" s="240"/>
      <c r="F80" s="263"/>
      <c r="G80" s="263"/>
      <c r="H80" s="263"/>
      <c r="I80" s="263"/>
      <c r="J80" s="263"/>
      <c r="K80" s="263"/>
      <c r="L80" s="292"/>
      <c r="M80" s="322"/>
      <c r="N80" s="322"/>
      <c r="O80" s="169"/>
      <c r="P80" s="322"/>
      <c r="Q80" s="322"/>
      <c r="R80" s="361"/>
      <c r="S80" s="101"/>
      <c r="T80" s="101"/>
      <c r="U80" s="101"/>
      <c r="V80" s="101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101"/>
      <c r="AO80" s="101"/>
      <c r="AP80" s="101"/>
      <c r="AQ80" s="101"/>
      <c r="AR80" s="101"/>
      <c r="AS80" s="101"/>
      <c r="AT80" s="101"/>
      <c r="AU80" s="101"/>
      <c r="AV80" s="101"/>
      <c r="AW80" s="101"/>
      <c r="AX80" s="101"/>
      <c r="AY80" s="101"/>
      <c r="AZ80" s="101"/>
      <c r="BA80" s="101"/>
      <c r="BB80" s="101"/>
      <c r="BC80" s="101"/>
      <c r="BD80" s="101"/>
      <c r="BE80" s="101"/>
      <c r="BF80" s="101"/>
      <c r="BG80" s="101"/>
      <c r="BH80" s="101"/>
      <c r="BI80" s="101"/>
      <c r="BJ80" s="101"/>
      <c r="BK80" s="101"/>
      <c r="BL80" s="101"/>
      <c r="BM80" s="101"/>
      <c r="BN80" s="101"/>
      <c r="BO80" s="101"/>
      <c r="BP80" s="101"/>
      <c r="BQ80" s="101"/>
      <c r="BR80" s="101"/>
      <c r="BS80" s="101"/>
      <c r="BT80" s="101"/>
      <c r="BU80" s="101"/>
      <c r="BV80" s="101"/>
      <c r="BW80" s="101"/>
      <c r="BX80" s="101"/>
      <c r="BY80" s="101"/>
      <c r="BZ80" s="101"/>
      <c r="CA80" s="101"/>
      <c r="CB80" s="101"/>
      <c r="CC80" s="101"/>
      <c r="CD80" s="101"/>
      <c r="CE80" s="101"/>
      <c r="CF80" s="101"/>
      <c r="CG80" s="101"/>
      <c r="CH80" s="101"/>
      <c r="CI80" s="101"/>
      <c r="CJ80" s="101"/>
      <c r="CK80" s="101"/>
      <c r="CL80" s="101"/>
      <c r="CM80" s="101"/>
      <c r="CN80" s="101"/>
      <c r="CO80" s="101"/>
      <c r="CP80" s="101"/>
      <c r="CQ80" s="101"/>
      <c r="CR80" s="101"/>
      <c r="CS80" s="101"/>
      <c r="CT80" s="101"/>
      <c r="CU80" s="101"/>
      <c r="CV80" s="101"/>
      <c r="CW80" s="101"/>
      <c r="CX80" s="101"/>
      <c r="CY80" s="101"/>
      <c r="CZ80" s="101"/>
      <c r="DA80" s="101"/>
      <c r="DB80" s="101"/>
      <c r="DC80" s="101"/>
      <c r="DD80" s="101"/>
      <c r="DE80" s="101"/>
      <c r="DF80" s="101"/>
      <c r="DG80" s="101"/>
      <c r="DH80" s="101"/>
      <c r="DI80" s="101"/>
      <c r="DJ80" s="101"/>
      <c r="DK80" s="101"/>
      <c r="DL80" s="101"/>
      <c r="DM80" s="101"/>
      <c r="DN80" s="101"/>
      <c r="DO80" s="101"/>
      <c r="DP80" s="101"/>
      <c r="DQ80" s="101"/>
      <c r="DR80" s="101"/>
      <c r="DS80" s="101"/>
      <c r="DT80" s="101"/>
      <c r="DU80" s="101"/>
      <c r="DV80" s="101"/>
      <c r="DW80" s="101"/>
      <c r="DX80" s="101"/>
      <c r="DY80" s="101"/>
      <c r="DZ80" s="101"/>
      <c r="EA80" s="101"/>
      <c r="EB80" s="101"/>
      <c r="EC80" s="101"/>
      <c r="ED80" s="101"/>
      <c r="EE80" s="101"/>
      <c r="EF80" s="101"/>
      <c r="EG80" s="101"/>
      <c r="EH80" s="101"/>
      <c r="EI80" s="101"/>
      <c r="EJ80" s="101"/>
      <c r="EK80" s="101"/>
      <c r="EL80" s="101"/>
      <c r="EM80" s="101"/>
      <c r="EN80" s="101"/>
      <c r="EO80" s="101"/>
      <c r="EP80" s="101"/>
      <c r="EQ80" s="101"/>
      <c r="ER80" s="101"/>
      <c r="ES80" s="101"/>
      <c r="ET80" s="101"/>
      <c r="EU80" s="101"/>
      <c r="EV80" s="101"/>
      <c r="EW80" s="101"/>
      <c r="EX80" s="101"/>
      <c r="EY80" s="101"/>
      <c r="EZ80" s="101"/>
      <c r="FA80" s="101"/>
      <c r="FB80" s="101"/>
      <c r="FC80" s="101"/>
      <c r="FD80" s="101"/>
      <c r="FE80" s="101"/>
      <c r="FF80" s="101"/>
      <c r="FG80" s="101"/>
      <c r="FH80" s="101"/>
      <c r="FI80" s="101"/>
      <c r="FJ80" s="101"/>
      <c r="FK80" s="101"/>
      <c r="FL80" s="101"/>
      <c r="FM80" s="101"/>
      <c r="FN80" s="101"/>
      <c r="FO80" s="101"/>
      <c r="FP80" s="101"/>
      <c r="FQ80" s="101"/>
      <c r="FR80" s="101"/>
      <c r="FS80" s="101"/>
      <c r="FT80" s="101"/>
      <c r="FU80" s="101"/>
    </row>
    <row r="81" spans="1:177" s="94" customFormat="1" ht="12.9" customHeight="1">
      <c r="A81" s="171">
        <v>16</v>
      </c>
      <c r="B81" s="346" t="s">
        <v>629</v>
      </c>
      <c r="C81" s="100"/>
      <c r="D81" s="100"/>
      <c r="E81" s="436" t="s">
        <v>632</v>
      </c>
      <c r="F81" s="332">
        <v>0</v>
      </c>
      <c r="G81" s="332">
        <v>0</v>
      </c>
      <c r="H81" s="332"/>
      <c r="I81" s="293">
        <v>0</v>
      </c>
      <c r="J81" s="293">
        <v>1</v>
      </c>
      <c r="K81" s="371">
        <f>SUM(F81:J81)</f>
        <v>1</v>
      </c>
      <c r="L81" s="292" t="s">
        <v>17</v>
      </c>
      <c r="M81" s="322"/>
      <c r="N81" s="322"/>
      <c r="O81" s="169"/>
      <c r="P81" s="322">
        <f>+M81*K81</f>
        <v>0</v>
      </c>
      <c r="Q81" s="322">
        <f>+N81*K81</f>
        <v>0</v>
      </c>
      <c r="R81" s="361">
        <f t="shared" ref="R81" si="15">+K81*O81</f>
        <v>0</v>
      </c>
      <c r="S81" s="101"/>
      <c r="T81" s="101"/>
      <c r="U81" s="101"/>
      <c r="V81" s="101"/>
      <c r="W81" s="101"/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N81" s="101"/>
      <c r="AO81" s="101"/>
      <c r="AP81" s="101"/>
      <c r="AQ81" s="101"/>
      <c r="AR81" s="101"/>
      <c r="AS81" s="101"/>
      <c r="AT81" s="101"/>
      <c r="AU81" s="101"/>
      <c r="AV81" s="101"/>
      <c r="AW81" s="101"/>
      <c r="AX81" s="101"/>
      <c r="AY81" s="101"/>
      <c r="AZ81" s="101"/>
      <c r="BA81" s="101"/>
      <c r="BB81" s="101"/>
      <c r="BC81" s="101"/>
      <c r="BD81" s="101"/>
      <c r="BE81" s="101"/>
      <c r="BF81" s="101"/>
      <c r="BG81" s="101"/>
      <c r="BH81" s="101"/>
      <c r="BI81" s="101"/>
      <c r="BJ81" s="101"/>
      <c r="BK81" s="101"/>
      <c r="BL81" s="101"/>
      <c r="BM81" s="101"/>
      <c r="BN81" s="101"/>
      <c r="BO81" s="101"/>
      <c r="BP81" s="101"/>
      <c r="BQ81" s="101"/>
      <c r="BR81" s="101"/>
      <c r="BS81" s="101"/>
      <c r="BT81" s="101"/>
      <c r="BU81" s="101"/>
      <c r="BV81" s="101"/>
      <c r="BW81" s="101"/>
      <c r="BX81" s="101"/>
      <c r="BY81" s="101"/>
      <c r="BZ81" s="101"/>
      <c r="CA81" s="101"/>
      <c r="CB81" s="101"/>
      <c r="CC81" s="101"/>
      <c r="CD81" s="101"/>
      <c r="CE81" s="101"/>
      <c r="CF81" s="101"/>
      <c r="CG81" s="101"/>
      <c r="CH81" s="101"/>
      <c r="CI81" s="101"/>
      <c r="CJ81" s="101"/>
      <c r="CK81" s="101"/>
      <c r="CL81" s="101"/>
      <c r="CM81" s="101"/>
      <c r="CN81" s="101"/>
      <c r="CO81" s="101"/>
      <c r="CP81" s="101"/>
      <c r="CQ81" s="101"/>
      <c r="CR81" s="101"/>
      <c r="CS81" s="101"/>
      <c r="CT81" s="101"/>
      <c r="CU81" s="101"/>
      <c r="CV81" s="101"/>
      <c r="CW81" s="101"/>
      <c r="CX81" s="101"/>
      <c r="CY81" s="101"/>
      <c r="CZ81" s="101"/>
      <c r="DA81" s="101"/>
      <c r="DB81" s="101"/>
      <c r="DC81" s="101"/>
      <c r="DD81" s="101"/>
      <c r="DE81" s="101"/>
      <c r="DF81" s="101"/>
      <c r="DG81" s="101"/>
      <c r="DH81" s="101"/>
      <c r="DI81" s="101"/>
      <c r="DJ81" s="101"/>
      <c r="DK81" s="101"/>
      <c r="DL81" s="101"/>
      <c r="DM81" s="101"/>
      <c r="DN81" s="101"/>
      <c r="DO81" s="101"/>
      <c r="DP81" s="101"/>
      <c r="DQ81" s="101"/>
      <c r="DR81" s="101"/>
      <c r="DS81" s="101"/>
      <c r="DT81" s="101"/>
      <c r="DU81" s="101"/>
      <c r="DV81" s="101"/>
      <c r="DW81" s="101"/>
      <c r="DX81" s="101"/>
      <c r="DY81" s="101"/>
      <c r="DZ81" s="101"/>
      <c r="EA81" s="101"/>
      <c r="EB81" s="101"/>
      <c r="EC81" s="101"/>
      <c r="ED81" s="101"/>
      <c r="EE81" s="101"/>
      <c r="EF81" s="101"/>
      <c r="EG81" s="101"/>
      <c r="EH81" s="101"/>
      <c r="EI81" s="101"/>
      <c r="EJ81" s="101"/>
      <c r="EK81" s="101"/>
      <c r="EL81" s="101"/>
      <c r="EM81" s="101"/>
      <c r="EN81" s="101"/>
      <c r="EO81" s="101"/>
      <c r="EP81" s="101"/>
      <c r="EQ81" s="101"/>
      <c r="ER81" s="101"/>
      <c r="ES81" s="101"/>
      <c r="ET81" s="101"/>
      <c r="EU81" s="101"/>
      <c r="EV81" s="101"/>
      <c r="EW81" s="101"/>
      <c r="EX81" s="101"/>
      <c r="EY81" s="101"/>
      <c r="EZ81" s="101"/>
      <c r="FA81" s="101"/>
      <c r="FB81" s="101"/>
      <c r="FC81" s="101"/>
      <c r="FD81" s="101"/>
      <c r="FE81" s="101"/>
      <c r="FF81" s="101"/>
      <c r="FG81" s="101"/>
      <c r="FH81" s="101"/>
      <c r="FI81" s="101"/>
      <c r="FJ81" s="101"/>
      <c r="FK81" s="101"/>
      <c r="FL81" s="101"/>
      <c r="FM81" s="101"/>
      <c r="FN81" s="101"/>
      <c r="FO81" s="101"/>
      <c r="FP81" s="101"/>
      <c r="FQ81" s="101"/>
      <c r="FR81" s="101"/>
      <c r="FS81" s="101"/>
      <c r="FT81" s="101"/>
      <c r="FU81" s="101"/>
    </row>
    <row r="82" spans="1:177" s="94" customFormat="1" ht="12.9" customHeight="1">
      <c r="A82" s="171"/>
      <c r="B82" s="346" t="s">
        <v>1</v>
      </c>
      <c r="C82" s="100" t="s">
        <v>606</v>
      </c>
      <c r="D82" s="100"/>
      <c r="E82" s="240"/>
      <c r="F82" s="263"/>
      <c r="G82" s="263"/>
      <c r="H82" s="263"/>
      <c r="I82" s="263"/>
      <c r="J82" s="263"/>
      <c r="K82" s="263"/>
      <c r="L82" s="292"/>
      <c r="M82" s="322"/>
      <c r="N82" s="322"/>
      <c r="O82" s="169"/>
      <c r="P82" s="322"/>
      <c r="Q82" s="322"/>
      <c r="R82" s="36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101"/>
      <c r="AO82" s="101"/>
      <c r="AP82" s="101"/>
      <c r="AQ82" s="101"/>
      <c r="AR82" s="101"/>
      <c r="AS82" s="101"/>
      <c r="AT82" s="101"/>
      <c r="AU82" s="101"/>
      <c r="AV82" s="101"/>
      <c r="AW82" s="101"/>
      <c r="AX82" s="101"/>
      <c r="AY82" s="101"/>
      <c r="AZ82" s="101"/>
      <c r="BA82" s="101"/>
      <c r="BB82" s="101"/>
      <c r="BC82" s="101"/>
      <c r="BD82" s="101"/>
      <c r="BE82" s="101"/>
      <c r="BF82" s="101"/>
      <c r="BG82" s="101"/>
      <c r="BH82" s="101"/>
      <c r="BI82" s="101"/>
      <c r="BJ82" s="101"/>
      <c r="BK82" s="101"/>
      <c r="BL82" s="101"/>
      <c r="BM82" s="101"/>
      <c r="BN82" s="101"/>
      <c r="BO82" s="101"/>
      <c r="BP82" s="101"/>
      <c r="BQ82" s="101"/>
      <c r="BR82" s="101"/>
      <c r="BS82" s="101"/>
      <c r="BT82" s="101"/>
      <c r="BU82" s="101"/>
      <c r="BV82" s="101"/>
      <c r="BW82" s="101"/>
      <c r="BX82" s="101"/>
      <c r="BY82" s="101"/>
      <c r="BZ82" s="101"/>
      <c r="CA82" s="101"/>
      <c r="CB82" s="101"/>
      <c r="CC82" s="101"/>
      <c r="CD82" s="101"/>
      <c r="CE82" s="101"/>
      <c r="CF82" s="101"/>
      <c r="CG82" s="101"/>
      <c r="CH82" s="101"/>
      <c r="CI82" s="101"/>
      <c r="CJ82" s="101"/>
      <c r="CK82" s="101"/>
      <c r="CL82" s="101"/>
      <c r="CM82" s="101"/>
      <c r="CN82" s="101"/>
      <c r="CO82" s="101"/>
      <c r="CP82" s="101"/>
      <c r="CQ82" s="101"/>
      <c r="CR82" s="101"/>
      <c r="CS82" s="101"/>
      <c r="CT82" s="101"/>
      <c r="CU82" s="101"/>
      <c r="CV82" s="101"/>
      <c r="CW82" s="101"/>
      <c r="CX82" s="101"/>
      <c r="CY82" s="101"/>
      <c r="CZ82" s="101"/>
      <c r="DA82" s="101"/>
      <c r="DB82" s="101"/>
      <c r="DC82" s="101"/>
      <c r="DD82" s="101"/>
      <c r="DE82" s="101"/>
      <c r="DF82" s="101"/>
      <c r="DG82" s="101"/>
      <c r="DH82" s="101"/>
      <c r="DI82" s="101"/>
      <c r="DJ82" s="101"/>
      <c r="DK82" s="101"/>
      <c r="DL82" s="101"/>
      <c r="DM82" s="101"/>
      <c r="DN82" s="101"/>
      <c r="DO82" s="101"/>
      <c r="DP82" s="101"/>
      <c r="DQ82" s="101"/>
      <c r="DR82" s="101"/>
      <c r="DS82" s="101"/>
      <c r="DT82" s="101"/>
      <c r="DU82" s="101"/>
      <c r="DV82" s="101"/>
      <c r="DW82" s="101"/>
      <c r="DX82" s="101"/>
      <c r="DY82" s="101"/>
      <c r="DZ82" s="101"/>
      <c r="EA82" s="101"/>
      <c r="EB82" s="101"/>
      <c r="EC82" s="101"/>
      <c r="ED82" s="101"/>
      <c r="EE82" s="101"/>
      <c r="EF82" s="101"/>
      <c r="EG82" s="101"/>
      <c r="EH82" s="101"/>
      <c r="EI82" s="101"/>
      <c r="EJ82" s="101"/>
      <c r="EK82" s="101"/>
      <c r="EL82" s="101"/>
      <c r="EM82" s="101"/>
      <c r="EN82" s="101"/>
      <c r="EO82" s="101"/>
      <c r="EP82" s="101"/>
      <c r="EQ82" s="101"/>
      <c r="ER82" s="101"/>
      <c r="ES82" s="101"/>
      <c r="ET82" s="101"/>
      <c r="EU82" s="101"/>
      <c r="EV82" s="101"/>
      <c r="EW82" s="101"/>
      <c r="EX82" s="101"/>
      <c r="EY82" s="101"/>
      <c r="EZ82" s="101"/>
      <c r="FA82" s="101"/>
      <c r="FB82" s="101"/>
      <c r="FC82" s="101"/>
      <c r="FD82" s="101"/>
      <c r="FE82" s="101"/>
      <c r="FF82" s="101"/>
      <c r="FG82" s="101"/>
      <c r="FH82" s="101"/>
      <c r="FI82" s="101"/>
      <c r="FJ82" s="101"/>
      <c r="FK82" s="101"/>
      <c r="FL82" s="101"/>
      <c r="FM82" s="101"/>
      <c r="FN82" s="101"/>
      <c r="FO82" s="101"/>
      <c r="FP82" s="101"/>
      <c r="FQ82" s="101"/>
      <c r="FR82" s="101"/>
      <c r="FS82" s="101"/>
      <c r="FT82" s="101"/>
      <c r="FU82" s="101"/>
    </row>
    <row r="83" spans="1:177" s="94" customFormat="1" ht="12.9" customHeight="1">
      <c r="A83" s="171"/>
      <c r="B83" s="346" t="s">
        <v>1</v>
      </c>
      <c r="C83" s="100" t="s">
        <v>398</v>
      </c>
      <c r="D83" s="100"/>
      <c r="E83" s="240"/>
      <c r="F83" s="263"/>
      <c r="G83" s="263"/>
      <c r="H83" s="263"/>
      <c r="I83" s="263"/>
      <c r="J83" s="263"/>
      <c r="K83" s="263"/>
      <c r="L83" s="292"/>
      <c r="M83" s="322"/>
      <c r="N83" s="322"/>
      <c r="O83" s="169"/>
      <c r="P83" s="322"/>
      <c r="Q83" s="322"/>
      <c r="R83" s="361"/>
      <c r="S83" s="101"/>
      <c r="T83" s="101"/>
      <c r="U83" s="101"/>
      <c r="V83" s="101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N83" s="101"/>
      <c r="AO83" s="101"/>
      <c r="AP83" s="101"/>
      <c r="AQ83" s="101"/>
      <c r="AR83" s="101"/>
      <c r="AS83" s="101"/>
      <c r="AT83" s="101"/>
      <c r="AU83" s="101"/>
      <c r="AV83" s="101"/>
      <c r="AW83" s="101"/>
      <c r="AX83" s="101"/>
      <c r="AY83" s="101"/>
      <c r="AZ83" s="101"/>
      <c r="BA83" s="101"/>
      <c r="BB83" s="101"/>
      <c r="BC83" s="101"/>
      <c r="BD83" s="101"/>
      <c r="BE83" s="101"/>
      <c r="BF83" s="101"/>
      <c r="BG83" s="101"/>
      <c r="BH83" s="101"/>
      <c r="BI83" s="101"/>
      <c r="BJ83" s="101"/>
      <c r="BK83" s="101"/>
      <c r="BL83" s="101"/>
      <c r="BM83" s="101"/>
      <c r="BN83" s="101"/>
      <c r="BO83" s="101"/>
      <c r="BP83" s="101"/>
      <c r="BQ83" s="101"/>
      <c r="BR83" s="101"/>
      <c r="BS83" s="101"/>
      <c r="BT83" s="101"/>
      <c r="BU83" s="101"/>
      <c r="BV83" s="101"/>
      <c r="BW83" s="101"/>
      <c r="BX83" s="101"/>
      <c r="BY83" s="101"/>
      <c r="BZ83" s="101"/>
      <c r="CA83" s="101"/>
      <c r="CB83" s="101"/>
      <c r="CC83" s="101"/>
      <c r="CD83" s="101"/>
      <c r="CE83" s="101"/>
      <c r="CF83" s="101"/>
      <c r="CG83" s="101"/>
      <c r="CH83" s="101"/>
      <c r="CI83" s="101"/>
      <c r="CJ83" s="101"/>
      <c r="CK83" s="101"/>
      <c r="CL83" s="101"/>
      <c r="CM83" s="101"/>
      <c r="CN83" s="101"/>
      <c r="CO83" s="101"/>
      <c r="CP83" s="101"/>
      <c r="CQ83" s="101"/>
      <c r="CR83" s="101"/>
      <c r="CS83" s="101"/>
      <c r="CT83" s="101"/>
      <c r="CU83" s="101"/>
      <c r="CV83" s="101"/>
      <c r="CW83" s="101"/>
      <c r="CX83" s="101"/>
      <c r="CY83" s="101"/>
      <c r="CZ83" s="101"/>
      <c r="DA83" s="101"/>
      <c r="DB83" s="101"/>
      <c r="DC83" s="101"/>
      <c r="DD83" s="101"/>
      <c r="DE83" s="101"/>
      <c r="DF83" s="101"/>
      <c r="DG83" s="101"/>
      <c r="DH83" s="101"/>
      <c r="DI83" s="101"/>
      <c r="DJ83" s="101"/>
      <c r="DK83" s="101"/>
      <c r="DL83" s="101"/>
      <c r="DM83" s="101"/>
      <c r="DN83" s="101"/>
      <c r="DO83" s="101"/>
      <c r="DP83" s="101"/>
      <c r="DQ83" s="101"/>
      <c r="DR83" s="101"/>
      <c r="DS83" s="101"/>
      <c r="DT83" s="101"/>
      <c r="DU83" s="101"/>
      <c r="DV83" s="101"/>
      <c r="DW83" s="101"/>
      <c r="DX83" s="101"/>
      <c r="DY83" s="101"/>
      <c r="DZ83" s="101"/>
      <c r="EA83" s="101"/>
      <c r="EB83" s="101"/>
      <c r="EC83" s="101"/>
      <c r="ED83" s="101"/>
      <c r="EE83" s="101"/>
      <c r="EF83" s="101"/>
      <c r="EG83" s="101"/>
      <c r="EH83" s="101"/>
      <c r="EI83" s="101"/>
      <c r="EJ83" s="101"/>
      <c r="EK83" s="101"/>
      <c r="EL83" s="101"/>
      <c r="EM83" s="101"/>
      <c r="EN83" s="101"/>
      <c r="EO83" s="101"/>
      <c r="EP83" s="101"/>
      <c r="EQ83" s="101"/>
      <c r="ER83" s="101"/>
      <c r="ES83" s="101"/>
      <c r="ET83" s="101"/>
      <c r="EU83" s="101"/>
      <c r="EV83" s="101"/>
      <c r="EW83" s="101"/>
      <c r="EX83" s="101"/>
      <c r="EY83" s="101"/>
      <c r="EZ83" s="101"/>
      <c r="FA83" s="101"/>
      <c r="FB83" s="101"/>
      <c r="FC83" s="101"/>
      <c r="FD83" s="101"/>
      <c r="FE83" s="101"/>
      <c r="FF83" s="101"/>
      <c r="FG83" s="101"/>
      <c r="FH83" s="101"/>
      <c r="FI83" s="101"/>
      <c r="FJ83" s="101"/>
      <c r="FK83" s="101"/>
      <c r="FL83" s="101"/>
      <c r="FM83" s="101"/>
      <c r="FN83" s="101"/>
      <c r="FO83" s="101"/>
      <c r="FP83" s="101"/>
      <c r="FQ83" s="101"/>
      <c r="FR83" s="101"/>
      <c r="FS83" s="101"/>
      <c r="FT83" s="101"/>
      <c r="FU83" s="101"/>
    </row>
    <row r="84" spans="1:177" s="94" customFormat="1" ht="12.9" customHeight="1">
      <c r="A84" s="171"/>
      <c r="B84" s="346" t="s">
        <v>1</v>
      </c>
      <c r="C84" s="561" t="s">
        <v>612</v>
      </c>
      <c r="D84" s="100"/>
      <c r="E84" s="240"/>
      <c r="F84" s="263"/>
      <c r="G84" s="263"/>
      <c r="H84" s="263"/>
      <c r="I84" s="263"/>
      <c r="J84" s="263"/>
      <c r="K84" s="263"/>
      <c r="L84" s="292"/>
      <c r="M84" s="322"/>
      <c r="N84" s="322"/>
      <c r="O84" s="169"/>
      <c r="P84" s="322"/>
      <c r="Q84" s="322"/>
      <c r="R84" s="361"/>
      <c r="S84" s="101"/>
      <c r="T84" s="101"/>
      <c r="U84" s="101"/>
      <c r="V84" s="101"/>
      <c r="W84" s="101"/>
      <c r="X84" s="101"/>
      <c r="Y84" s="101"/>
      <c r="Z84" s="101"/>
      <c r="AA84" s="101"/>
      <c r="AB84" s="101"/>
      <c r="AC84" s="101"/>
      <c r="AD84" s="101"/>
      <c r="AE84" s="101"/>
      <c r="AF84" s="101"/>
      <c r="AG84" s="101"/>
      <c r="AH84" s="101"/>
      <c r="AI84" s="101"/>
      <c r="AJ84" s="101"/>
      <c r="AK84" s="101"/>
      <c r="AL84" s="101"/>
      <c r="AM84" s="101"/>
      <c r="AN84" s="101"/>
      <c r="AO84" s="101"/>
      <c r="AP84" s="101"/>
      <c r="AQ84" s="101"/>
      <c r="AR84" s="101"/>
      <c r="AS84" s="101"/>
      <c r="AT84" s="101"/>
      <c r="AU84" s="101"/>
      <c r="AV84" s="101"/>
      <c r="AW84" s="101"/>
      <c r="AX84" s="101"/>
      <c r="AY84" s="101"/>
      <c r="AZ84" s="101"/>
      <c r="BA84" s="101"/>
      <c r="BB84" s="101"/>
      <c r="BC84" s="101"/>
      <c r="BD84" s="101"/>
      <c r="BE84" s="101"/>
      <c r="BF84" s="101"/>
      <c r="BG84" s="101"/>
      <c r="BH84" s="101"/>
      <c r="BI84" s="101"/>
      <c r="BJ84" s="101"/>
      <c r="BK84" s="101"/>
      <c r="BL84" s="101"/>
      <c r="BM84" s="101"/>
      <c r="BN84" s="101"/>
      <c r="BO84" s="101"/>
      <c r="BP84" s="101"/>
      <c r="BQ84" s="101"/>
      <c r="BR84" s="101"/>
      <c r="BS84" s="101"/>
      <c r="BT84" s="101"/>
      <c r="BU84" s="101"/>
      <c r="BV84" s="101"/>
      <c r="BW84" s="101"/>
      <c r="BX84" s="101"/>
      <c r="BY84" s="101"/>
      <c r="BZ84" s="101"/>
      <c r="CA84" s="101"/>
      <c r="CB84" s="101"/>
      <c r="CC84" s="101"/>
      <c r="CD84" s="101"/>
      <c r="CE84" s="101"/>
      <c r="CF84" s="101"/>
      <c r="CG84" s="101"/>
      <c r="CH84" s="101"/>
      <c r="CI84" s="101"/>
      <c r="CJ84" s="101"/>
      <c r="CK84" s="101"/>
      <c r="CL84" s="101"/>
      <c r="CM84" s="101"/>
      <c r="CN84" s="101"/>
      <c r="CO84" s="101"/>
      <c r="CP84" s="101"/>
      <c r="CQ84" s="101"/>
      <c r="CR84" s="101"/>
      <c r="CS84" s="101"/>
      <c r="CT84" s="101"/>
      <c r="CU84" s="101"/>
      <c r="CV84" s="101"/>
      <c r="CW84" s="101"/>
      <c r="CX84" s="101"/>
      <c r="CY84" s="101"/>
      <c r="CZ84" s="101"/>
      <c r="DA84" s="101"/>
      <c r="DB84" s="101"/>
      <c r="DC84" s="101"/>
      <c r="DD84" s="101"/>
      <c r="DE84" s="101"/>
      <c r="DF84" s="101"/>
      <c r="DG84" s="101"/>
      <c r="DH84" s="101"/>
      <c r="DI84" s="101"/>
      <c r="DJ84" s="101"/>
      <c r="DK84" s="101"/>
      <c r="DL84" s="101"/>
      <c r="DM84" s="101"/>
      <c r="DN84" s="101"/>
      <c r="DO84" s="101"/>
      <c r="DP84" s="101"/>
      <c r="DQ84" s="101"/>
      <c r="DR84" s="101"/>
      <c r="DS84" s="101"/>
      <c r="DT84" s="101"/>
      <c r="DU84" s="101"/>
      <c r="DV84" s="101"/>
      <c r="DW84" s="101"/>
      <c r="DX84" s="101"/>
      <c r="DY84" s="101"/>
      <c r="DZ84" s="101"/>
      <c r="EA84" s="101"/>
      <c r="EB84" s="101"/>
      <c r="EC84" s="101"/>
      <c r="ED84" s="101"/>
      <c r="EE84" s="101"/>
      <c r="EF84" s="101"/>
      <c r="EG84" s="101"/>
      <c r="EH84" s="101"/>
      <c r="EI84" s="101"/>
      <c r="EJ84" s="101"/>
      <c r="EK84" s="101"/>
      <c r="EL84" s="101"/>
      <c r="EM84" s="101"/>
      <c r="EN84" s="101"/>
      <c r="EO84" s="101"/>
      <c r="EP84" s="101"/>
      <c r="EQ84" s="101"/>
      <c r="ER84" s="101"/>
      <c r="ES84" s="101"/>
      <c r="ET84" s="101"/>
      <c r="EU84" s="101"/>
      <c r="EV84" s="101"/>
      <c r="EW84" s="101"/>
      <c r="EX84" s="101"/>
      <c r="EY84" s="101"/>
      <c r="EZ84" s="101"/>
      <c r="FA84" s="101"/>
      <c r="FB84" s="101"/>
      <c r="FC84" s="101"/>
      <c r="FD84" s="101"/>
      <c r="FE84" s="101"/>
      <c r="FF84" s="101"/>
      <c r="FG84" s="101"/>
      <c r="FH84" s="101"/>
      <c r="FI84" s="101"/>
      <c r="FJ84" s="101"/>
      <c r="FK84" s="101"/>
      <c r="FL84" s="101"/>
      <c r="FM84" s="101"/>
      <c r="FN84" s="101"/>
      <c r="FO84" s="101"/>
      <c r="FP84" s="101"/>
      <c r="FQ84" s="101"/>
      <c r="FR84" s="101"/>
      <c r="FS84" s="101"/>
      <c r="FT84" s="101"/>
      <c r="FU84" s="101"/>
    </row>
    <row r="85" spans="1:177" s="94" customFormat="1" ht="12.9" customHeight="1">
      <c r="A85" s="171"/>
      <c r="B85" s="346" t="s">
        <v>1</v>
      </c>
      <c r="C85" s="561" t="s">
        <v>609</v>
      </c>
      <c r="D85" s="100"/>
      <c r="E85" s="240"/>
      <c r="F85" s="263"/>
      <c r="G85" s="263"/>
      <c r="H85" s="263"/>
      <c r="I85" s="263"/>
      <c r="J85" s="263"/>
      <c r="K85" s="263"/>
      <c r="L85" s="292"/>
      <c r="M85" s="322"/>
      <c r="N85" s="322"/>
      <c r="O85" s="169"/>
      <c r="P85" s="322"/>
      <c r="Q85" s="322"/>
      <c r="R85" s="36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N85" s="101"/>
      <c r="AO85" s="101"/>
      <c r="AP85" s="101"/>
      <c r="AQ85" s="101"/>
      <c r="AR85" s="101"/>
      <c r="AS85" s="101"/>
      <c r="AT85" s="101"/>
      <c r="AU85" s="101"/>
      <c r="AV85" s="101"/>
      <c r="AW85" s="101"/>
      <c r="AX85" s="101"/>
      <c r="AY85" s="101"/>
      <c r="AZ85" s="101"/>
      <c r="BA85" s="101"/>
      <c r="BB85" s="101"/>
      <c r="BC85" s="101"/>
      <c r="BD85" s="101"/>
      <c r="BE85" s="101"/>
      <c r="BF85" s="101"/>
      <c r="BG85" s="101"/>
      <c r="BH85" s="101"/>
      <c r="BI85" s="101"/>
      <c r="BJ85" s="101"/>
      <c r="BK85" s="101"/>
      <c r="BL85" s="101"/>
      <c r="BM85" s="101"/>
      <c r="BN85" s="101"/>
      <c r="BO85" s="101"/>
      <c r="BP85" s="101"/>
      <c r="BQ85" s="101"/>
      <c r="BR85" s="101"/>
      <c r="BS85" s="101"/>
      <c r="BT85" s="101"/>
      <c r="BU85" s="101"/>
      <c r="BV85" s="101"/>
      <c r="BW85" s="101"/>
      <c r="BX85" s="101"/>
      <c r="BY85" s="101"/>
      <c r="BZ85" s="101"/>
      <c r="CA85" s="101"/>
      <c r="CB85" s="101"/>
      <c r="CC85" s="101"/>
      <c r="CD85" s="101"/>
      <c r="CE85" s="101"/>
      <c r="CF85" s="101"/>
      <c r="CG85" s="101"/>
      <c r="CH85" s="101"/>
      <c r="CI85" s="101"/>
      <c r="CJ85" s="101"/>
      <c r="CK85" s="101"/>
      <c r="CL85" s="101"/>
      <c r="CM85" s="101"/>
      <c r="CN85" s="101"/>
      <c r="CO85" s="101"/>
      <c r="CP85" s="101"/>
      <c r="CQ85" s="101"/>
      <c r="CR85" s="101"/>
      <c r="CS85" s="101"/>
      <c r="CT85" s="101"/>
      <c r="CU85" s="101"/>
      <c r="CV85" s="101"/>
      <c r="CW85" s="101"/>
      <c r="CX85" s="101"/>
      <c r="CY85" s="101"/>
      <c r="CZ85" s="101"/>
      <c r="DA85" s="101"/>
      <c r="DB85" s="101"/>
      <c r="DC85" s="101"/>
      <c r="DD85" s="101"/>
      <c r="DE85" s="101"/>
      <c r="DF85" s="101"/>
      <c r="DG85" s="101"/>
      <c r="DH85" s="101"/>
      <c r="DI85" s="101"/>
      <c r="DJ85" s="101"/>
      <c r="DK85" s="101"/>
      <c r="DL85" s="101"/>
      <c r="DM85" s="101"/>
      <c r="DN85" s="101"/>
      <c r="DO85" s="101"/>
      <c r="DP85" s="101"/>
      <c r="DQ85" s="101"/>
      <c r="DR85" s="101"/>
      <c r="DS85" s="101"/>
      <c r="DT85" s="101"/>
      <c r="DU85" s="101"/>
      <c r="DV85" s="101"/>
      <c r="DW85" s="101"/>
      <c r="DX85" s="101"/>
      <c r="DY85" s="101"/>
      <c r="DZ85" s="101"/>
      <c r="EA85" s="101"/>
      <c r="EB85" s="101"/>
      <c r="EC85" s="101"/>
      <c r="ED85" s="101"/>
      <c r="EE85" s="101"/>
      <c r="EF85" s="101"/>
      <c r="EG85" s="101"/>
      <c r="EH85" s="101"/>
      <c r="EI85" s="101"/>
      <c r="EJ85" s="101"/>
      <c r="EK85" s="101"/>
      <c r="EL85" s="101"/>
      <c r="EM85" s="101"/>
      <c r="EN85" s="101"/>
      <c r="EO85" s="101"/>
      <c r="EP85" s="101"/>
      <c r="EQ85" s="101"/>
      <c r="ER85" s="101"/>
      <c r="ES85" s="101"/>
      <c r="ET85" s="101"/>
      <c r="EU85" s="101"/>
      <c r="EV85" s="101"/>
      <c r="EW85" s="101"/>
      <c r="EX85" s="101"/>
      <c r="EY85" s="101"/>
      <c r="EZ85" s="101"/>
      <c r="FA85" s="101"/>
      <c r="FB85" s="101"/>
      <c r="FC85" s="101"/>
      <c r="FD85" s="101"/>
      <c r="FE85" s="101"/>
      <c r="FF85" s="101"/>
      <c r="FG85" s="101"/>
      <c r="FH85" s="101"/>
      <c r="FI85" s="101"/>
      <c r="FJ85" s="101"/>
      <c r="FK85" s="101"/>
      <c r="FL85" s="101"/>
      <c r="FM85" s="101"/>
      <c r="FN85" s="101"/>
      <c r="FO85" s="101"/>
      <c r="FP85" s="101"/>
      <c r="FQ85" s="101"/>
      <c r="FR85" s="101"/>
      <c r="FS85" s="101"/>
      <c r="FT85" s="101"/>
      <c r="FU85" s="101"/>
    </row>
    <row r="86" spans="1:177" s="94" customFormat="1" ht="12.9" customHeight="1">
      <c r="A86" s="171">
        <v>17</v>
      </c>
      <c r="B86" s="346" t="s">
        <v>376</v>
      </c>
      <c r="C86" s="100"/>
      <c r="D86" s="100"/>
      <c r="E86" s="435" t="s">
        <v>377</v>
      </c>
      <c r="F86" s="332">
        <v>4</v>
      </c>
      <c r="G86" s="332">
        <v>8</v>
      </c>
      <c r="H86" s="332">
        <v>8</v>
      </c>
      <c r="I86" s="293">
        <v>4</v>
      </c>
      <c r="J86" s="293">
        <v>9</v>
      </c>
      <c r="K86" s="371">
        <f>SUM(F86:J86)</f>
        <v>33</v>
      </c>
      <c r="L86" s="292" t="s">
        <v>17</v>
      </c>
      <c r="M86" s="322"/>
      <c r="N86" s="322"/>
      <c r="O86" s="169"/>
      <c r="P86" s="322">
        <f>+M86*K86</f>
        <v>0</v>
      </c>
      <c r="Q86" s="322">
        <f>+N86*K86</f>
        <v>0</v>
      </c>
      <c r="R86" s="361">
        <f t="shared" ref="R86" si="16">+K86*O86</f>
        <v>0</v>
      </c>
      <c r="S86" s="101"/>
      <c r="T86" s="101"/>
      <c r="U86" s="101"/>
      <c r="V86" s="101"/>
      <c r="W86" s="101"/>
      <c r="X86" s="101"/>
      <c r="Y86" s="101"/>
      <c r="Z86" s="101"/>
      <c r="AA86" s="101"/>
      <c r="AB86" s="101"/>
      <c r="AC86" s="101"/>
      <c r="AD86" s="101"/>
      <c r="AE86" s="101"/>
      <c r="AF86" s="101"/>
      <c r="AG86" s="101"/>
      <c r="AH86" s="101"/>
      <c r="AI86" s="101"/>
      <c r="AJ86" s="101"/>
      <c r="AK86" s="101"/>
      <c r="AL86" s="101"/>
      <c r="AM86" s="101"/>
      <c r="AN86" s="101"/>
      <c r="AO86" s="101"/>
      <c r="AP86" s="101"/>
      <c r="AQ86" s="101"/>
      <c r="AR86" s="101"/>
      <c r="AS86" s="101"/>
      <c r="AT86" s="101"/>
      <c r="AU86" s="101"/>
      <c r="AV86" s="101"/>
      <c r="AW86" s="101"/>
      <c r="AX86" s="101"/>
      <c r="AY86" s="101"/>
      <c r="AZ86" s="101"/>
      <c r="BA86" s="101"/>
      <c r="BB86" s="101"/>
      <c r="BC86" s="101"/>
      <c r="BD86" s="101"/>
      <c r="BE86" s="101"/>
      <c r="BF86" s="101"/>
      <c r="BG86" s="101"/>
      <c r="BH86" s="101"/>
      <c r="BI86" s="101"/>
      <c r="BJ86" s="101"/>
      <c r="BK86" s="101"/>
      <c r="BL86" s="101"/>
      <c r="BM86" s="101"/>
      <c r="BN86" s="101"/>
      <c r="BO86" s="101"/>
      <c r="BP86" s="101"/>
      <c r="BQ86" s="101"/>
      <c r="BR86" s="101"/>
      <c r="BS86" s="101"/>
      <c r="BT86" s="101"/>
      <c r="BU86" s="101"/>
      <c r="BV86" s="101"/>
      <c r="BW86" s="101"/>
      <c r="BX86" s="101"/>
      <c r="BY86" s="101"/>
      <c r="BZ86" s="101"/>
      <c r="CA86" s="101"/>
      <c r="CB86" s="101"/>
      <c r="CC86" s="101"/>
      <c r="CD86" s="101"/>
      <c r="CE86" s="101"/>
      <c r="CF86" s="101"/>
      <c r="CG86" s="101"/>
      <c r="CH86" s="101"/>
      <c r="CI86" s="101"/>
      <c r="CJ86" s="101"/>
      <c r="CK86" s="101"/>
      <c r="CL86" s="101"/>
      <c r="CM86" s="101"/>
      <c r="CN86" s="101"/>
      <c r="CO86" s="101"/>
      <c r="CP86" s="101"/>
      <c r="CQ86" s="101"/>
      <c r="CR86" s="101"/>
      <c r="CS86" s="101"/>
      <c r="CT86" s="101"/>
      <c r="CU86" s="101"/>
      <c r="CV86" s="101"/>
      <c r="CW86" s="101"/>
      <c r="CX86" s="101"/>
      <c r="CY86" s="101"/>
      <c r="CZ86" s="101"/>
      <c r="DA86" s="101"/>
      <c r="DB86" s="101"/>
      <c r="DC86" s="101"/>
      <c r="DD86" s="101"/>
      <c r="DE86" s="101"/>
      <c r="DF86" s="101"/>
      <c r="DG86" s="101"/>
      <c r="DH86" s="101"/>
      <c r="DI86" s="101"/>
      <c r="DJ86" s="101"/>
      <c r="DK86" s="101"/>
      <c r="DL86" s="101"/>
      <c r="DM86" s="101"/>
      <c r="DN86" s="101"/>
      <c r="DO86" s="101"/>
      <c r="DP86" s="101"/>
      <c r="DQ86" s="101"/>
      <c r="DR86" s="101"/>
      <c r="DS86" s="101"/>
      <c r="DT86" s="101"/>
      <c r="DU86" s="101"/>
      <c r="DV86" s="101"/>
      <c r="DW86" s="101"/>
      <c r="DX86" s="101"/>
      <c r="DY86" s="101"/>
      <c r="DZ86" s="101"/>
      <c r="EA86" s="101"/>
      <c r="EB86" s="101"/>
      <c r="EC86" s="101"/>
      <c r="ED86" s="101"/>
      <c r="EE86" s="101"/>
      <c r="EF86" s="101"/>
      <c r="EG86" s="101"/>
      <c r="EH86" s="101"/>
      <c r="EI86" s="101"/>
      <c r="EJ86" s="101"/>
      <c r="EK86" s="101"/>
      <c r="EL86" s="101"/>
      <c r="EM86" s="101"/>
      <c r="EN86" s="101"/>
      <c r="EO86" s="101"/>
      <c r="EP86" s="101"/>
      <c r="EQ86" s="101"/>
      <c r="ER86" s="101"/>
      <c r="ES86" s="101"/>
      <c r="ET86" s="101"/>
      <c r="EU86" s="101"/>
      <c r="EV86" s="101"/>
      <c r="EW86" s="101"/>
      <c r="EX86" s="101"/>
      <c r="EY86" s="101"/>
      <c r="EZ86" s="101"/>
      <c r="FA86" s="101"/>
      <c r="FB86" s="101"/>
      <c r="FC86" s="101"/>
      <c r="FD86" s="101"/>
      <c r="FE86" s="101"/>
      <c r="FF86" s="101"/>
      <c r="FG86" s="101"/>
      <c r="FH86" s="101"/>
      <c r="FI86" s="101"/>
      <c r="FJ86" s="101"/>
      <c r="FK86" s="101"/>
      <c r="FL86" s="101"/>
      <c r="FM86" s="101"/>
      <c r="FN86" s="101"/>
      <c r="FO86" s="101"/>
      <c r="FP86" s="101"/>
      <c r="FQ86" s="101"/>
      <c r="FR86" s="101"/>
      <c r="FS86" s="101"/>
      <c r="FT86" s="101"/>
      <c r="FU86" s="101"/>
    </row>
    <row r="87" spans="1:177" s="94" customFormat="1" ht="12.9" customHeight="1">
      <c r="A87" s="171"/>
      <c r="B87" s="346" t="s">
        <v>1</v>
      </c>
      <c r="C87" s="100" t="s">
        <v>394</v>
      </c>
      <c r="D87" s="100"/>
      <c r="E87" s="240"/>
      <c r="F87" s="263"/>
      <c r="G87" s="263"/>
      <c r="H87" s="263"/>
      <c r="I87" s="263"/>
      <c r="J87" s="263"/>
      <c r="K87" s="263"/>
      <c r="L87" s="292"/>
      <c r="M87" s="322"/>
      <c r="N87" s="322"/>
      <c r="O87" s="169"/>
      <c r="P87" s="322"/>
      <c r="Q87" s="322"/>
      <c r="R87" s="361"/>
      <c r="S87" s="101"/>
      <c r="T87" s="101"/>
      <c r="U87" s="101"/>
      <c r="V87" s="101"/>
      <c r="W87" s="101"/>
      <c r="X87" s="101"/>
      <c r="Y87" s="101"/>
      <c r="Z87" s="101"/>
      <c r="AA87" s="101"/>
      <c r="AB87" s="101"/>
      <c r="AC87" s="101"/>
      <c r="AD87" s="101"/>
      <c r="AE87" s="101"/>
      <c r="AF87" s="101"/>
      <c r="AG87" s="101"/>
      <c r="AH87" s="101"/>
      <c r="AI87" s="101"/>
      <c r="AJ87" s="101"/>
      <c r="AK87" s="101"/>
      <c r="AL87" s="101"/>
      <c r="AM87" s="101"/>
      <c r="AN87" s="101"/>
      <c r="AO87" s="101"/>
      <c r="AP87" s="101"/>
      <c r="AQ87" s="101"/>
      <c r="AR87" s="101"/>
      <c r="AS87" s="101"/>
      <c r="AT87" s="101"/>
      <c r="AU87" s="101"/>
      <c r="AV87" s="101"/>
      <c r="AW87" s="101"/>
      <c r="AX87" s="101"/>
      <c r="AY87" s="101"/>
      <c r="AZ87" s="101"/>
      <c r="BA87" s="101"/>
      <c r="BB87" s="101"/>
      <c r="BC87" s="101"/>
      <c r="BD87" s="101"/>
      <c r="BE87" s="101"/>
      <c r="BF87" s="101"/>
      <c r="BG87" s="101"/>
      <c r="BH87" s="101"/>
      <c r="BI87" s="101"/>
      <c r="BJ87" s="101"/>
      <c r="BK87" s="101"/>
      <c r="BL87" s="101"/>
      <c r="BM87" s="101"/>
      <c r="BN87" s="101"/>
      <c r="BO87" s="101"/>
      <c r="BP87" s="101"/>
      <c r="BQ87" s="101"/>
      <c r="BR87" s="101"/>
      <c r="BS87" s="101"/>
      <c r="BT87" s="101"/>
      <c r="BU87" s="101"/>
      <c r="BV87" s="101"/>
      <c r="BW87" s="101"/>
      <c r="BX87" s="101"/>
      <c r="BY87" s="101"/>
      <c r="BZ87" s="101"/>
      <c r="CA87" s="101"/>
      <c r="CB87" s="101"/>
      <c r="CC87" s="101"/>
      <c r="CD87" s="101"/>
      <c r="CE87" s="101"/>
      <c r="CF87" s="101"/>
      <c r="CG87" s="101"/>
      <c r="CH87" s="101"/>
      <c r="CI87" s="101"/>
      <c r="CJ87" s="101"/>
      <c r="CK87" s="101"/>
      <c r="CL87" s="101"/>
      <c r="CM87" s="101"/>
      <c r="CN87" s="101"/>
      <c r="CO87" s="101"/>
      <c r="CP87" s="101"/>
      <c r="CQ87" s="101"/>
      <c r="CR87" s="101"/>
      <c r="CS87" s="101"/>
      <c r="CT87" s="101"/>
      <c r="CU87" s="101"/>
      <c r="CV87" s="101"/>
      <c r="CW87" s="101"/>
      <c r="CX87" s="101"/>
      <c r="CY87" s="101"/>
      <c r="CZ87" s="101"/>
      <c r="DA87" s="101"/>
      <c r="DB87" s="101"/>
      <c r="DC87" s="101"/>
      <c r="DD87" s="101"/>
      <c r="DE87" s="101"/>
      <c r="DF87" s="101"/>
      <c r="DG87" s="101"/>
      <c r="DH87" s="101"/>
      <c r="DI87" s="101"/>
      <c r="DJ87" s="101"/>
      <c r="DK87" s="101"/>
      <c r="DL87" s="101"/>
      <c r="DM87" s="101"/>
      <c r="DN87" s="101"/>
      <c r="DO87" s="101"/>
      <c r="DP87" s="101"/>
      <c r="DQ87" s="101"/>
      <c r="DR87" s="101"/>
      <c r="DS87" s="101"/>
      <c r="DT87" s="101"/>
      <c r="DU87" s="101"/>
      <c r="DV87" s="101"/>
      <c r="DW87" s="101"/>
      <c r="DX87" s="101"/>
      <c r="DY87" s="101"/>
      <c r="DZ87" s="101"/>
      <c r="EA87" s="101"/>
      <c r="EB87" s="101"/>
      <c r="EC87" s="101"/>
      <c r="ED87" s="101"/>
      <c r="EE87" s="101"/>
      <c r="EF87" s="101"/>
      <c r="EG87" s="101"/>
      <c r="EH87" s="101"/>
      <c r="EI87" s="101"/>
      <c r="EJ87" s="101"/>
      <c r="EK87" s="101"/>
      <c r="EL87" s="101"/>
      <c r="EM87" s="101"/>
      <c r="EN87" s="101"/>
      <c r="EO87" s="101"/>
      <c r="EP87" s="101"/>
      <c r="EQ87" s="101"/>
      <c r="ER87" s="101"/>
      <c r="ES87" s="101"/>
      <c r="ET87" s="101"/>
      <c r="EU87" s="101"/>
      <c r="EV87" s="101"/>
      <c r="EW87" s="101"/>
      <c r="EX87" s="101"/>
      <c r="EY87" s="101"/>
      <c r="EZ87" s="101"/>
      <c r="FA87" s="101"/>
      <c r="FB87" s="101"/>
      <c r="FC87" s="101"/>
      <c r="FD87" s="101"/>
      <c r="FE87" s="101"/>
      <c r="FF87" s="101"/>
      <c r="FG87" s="101"/>
      <c r="FH87" s="101"/>
      <c r="FI87" s="101"/>
      <c r="FJ87" s="101"/>
      <c r="FK87" s="101"/>
      <c r="FL87" s="101"/>
      <c r="FM87" s="101"/>
      <c r="FN87" s="101"/>
      <c r="FO87" s="101"/>
      <c r="FP87" s="101"/>
      <c r="FQ87" s="101"/>
      <c r="FR87" s="101"/>
      <c r="FS87" s="101"/>
      <c r="FT87" s="101"/>
      <c r="FU87" s="101"/>
    </row>
    <row r="88" spans="1:177" s="94" customFormat="1" ht="12.9" customHeight="1">
      <c r="A88" s="171">
        <f>+A86+1</f>
        <v>18</v>
      </c>
      <c r="B88" s="346" t="s">
        <v>378</v>
      </c>
      <c r="C88" s="100"/>
      <c r="D88" s="100"/>
      <c r="E88" s="435" t="s">
        <v>379</v>
      </c>
      <c r="F88" s="332">
        <v>2</v>
      </c>
      <c r="G88" s="332">
        <v>0</v>
      </c>
      <c r="H88" s="332">
        <v>0</v>
      </c>
      <c r="I88" s="293">
        <v>0</v>
      </c>
      <c r="J88" s="293">
        <v>0</v>
      </c>
      <c r="K88" s="371">
        <f>SUM(F88:J88)</f>
        <v>2</v>
      </c>
      <c r="L88" s="292" t="s">
        <v>17</v>
      </c>
      <c r="M88" s="322"/>
      <c r="N88" s="322"/>
      <c r="O88" s="169"/>
      <c r="P88" s="322">
        <f>+M88*K88</f>
        <v>0</v>
      </c>
      <c r="Q88" s="322">
        <f>+N88*K88</f>
        <v>0</v>
      </c>
      <c r="R88" s="361">
        <f t="shared" ref="R88" si="17">+K88*O88</f>
        <v>0</v>
      </c>
      <c r="S88" s="101"/>
      <c r="T88" s="101"/>
      <c r="U88" s="101"/>
      <c r="V88" s="101"/>
      <c r="W88" s="101"/>
      <c r="X88" s="101"/>
      <c r="Y88" s="101"/>
      <c r="Z88" s="101"/>
      <c r="AA88" s="101"/>
      <c r="AB88" s="101"/>
      <c r="AC88" s="101"/>
      <c r="AD88" s="101"/>
      <c r="AE88" s="101"/>
      <c r="AF88" s="101"/>
      <c r="AG88" s="101"/>
      <c r="AH88" s="101"/>
      <c r="AI88" s="101"/>
      <c r="AJ88" s="101"/>
      <c r="AK88" s="101"/>
      <c r="AL88" s="101"/>
      <c r="AM88" s="101"/>
      <c r="AN88" s="101"/>
      <c r="AO88" s="101"/>
      <c r="AP88" s="101"/>
      <c r="AQ88" s="101"/>
      <c r="AR88" s="101"/>
      <c r="AS88" s="101"/>
      <c r="AT88" s="101"/>
      <c r="AU88" s="101"/>
      <c r="AV88" s="101"/>
      <c r="AW88" s="101"/>
      <c r="AX88" s="101"/>
      <c r="AY88" s="101"/>
      <c r="AZ88" s="101"/>
      <c r="BA88" s="101"/>
      <c r="BB88" s="101"/>
      <c r="BC88" s="101"/>
      <c r="BD88" s="101"/>
      <c r="BE88" s="101"/>
      <c r="BF88" s="101"/>
      <c r="BG88" s="101"/>
      <c r="BH88" s="101"/>
      <c r="BI88" s="101"/>
      <c r="BJ88" s="101"/>
      <c r="BK88" s="101"/>
      <c r="BL88" s="101"/>
      <c r="BM88" s="101"/>
      <c r="BN88" s="101"/>
      <c r="BO88" s="101"/>
      <c r="BP88" s="101"/>
      <c r="BQ88" s="101"/>
      <c r="BR88" s="101"/>
      <c r="BS88" s="101"/>
      <c r="BT88" s="101"/>
      <c r="BU88" s="101"/>
      <c r="BV88" s="101"/>
      <c r="BW88" s="101"/>
      <c r="BX88" s="101"/>
      <c r="BY88" s="101"/>
      <c r="BZ88" s="101"/>
      <c r="CA88" s="101"/>
      <c r="CB88" s="101"/>
      <c r="CC88" s="101"/>
      <c r="CD88" s="101"/>
      <c r="CE88" s="101"/>
      <c r="CF88" s="101"/>
      <c r="CG88" s="101"/>
      <c r="CH88" s="101"/>
      <c r="CI88" s="101"/>
      <c r="CJ88" s="101"/>
      <c r="CK88" s="101"/>
      <c r="CL88" s="101"/>
      <c r="CM88" s="101"/>
      <c r="CN88" s="101"/>
      <c r="CO88" s="101"/>
      <c r="CP88" s="101"/>
      <c r="CQ88" s="101"/>
      <c r="CR88" s="101"/>
      <c r="CS88" s="101"/>
      <c r="CT88" s="101"/>
      <c r="CU88" s="101"/>
      <c r="CV88" s="101"/>
      <c r="CW88" s="101"/>
      <c r="CX88" s="101"/>
      <c r="CY88" s="101"/>
      <c r="CZ88" s="101"/>
      <c r="DA88" s="101"/>
      <c r="DB88" s="101"/>
      <c r="DC88" s="101"/>
      <c r="DD88" s="101"/>
      <c r="DE88" s="101"/>
      <c r="DF88" s="101"/>
      <c r="DG88" s="101"/>
      <c r="DH88" s="101"/>
      <c r="DI88" s="101"/>
      <c r="DJ88" s="101"/>
      <c r="DK88" s="101"/>
      <c r="DL88" s="101"/>
      <c r="DM88" s="101"/>
      <c r="DN88" s="101"/>
      <c r="DO88" s="101"/>
      <c r="DP88" s="101"/>
      <c r="DQ88" s="101"/>
      <c r="DR88" s="101"/>
      <c r="DS88" s="101"/>
      <c r="DT88" s="101"/>
      <c r="DU88" s="101"/>
      <c r="DV88" s="101"/>
      <c r="DW88" s="101"/>
      <c r="DX88" s="101"/>
      <c r="DY88" s="101"/>
      <c r="DZ88" s="101"/>
      <c r="EA88" s="101"/>
      <c r="EB88" s="101"/>
      <c r="EC88" s="101"/>
      <c r="ED88" s="101"/>
      <c r="EE88" s="101"/>
      <c r="EF88" s="101"/>
      <c r="EG88" s="101"/>
      <c r="EH88" s="101"/>
      <c r="EI88" s="101"/>
      <c r="EJ88" s="101"/>
      <c r="EK88" s="101"/>
      <c r="EL88" s="101"/>
      <c r="EM88" s="101"/>
      <c r="EN88" s="101"/>
      <c r="EO88" s="101"/>
      <c r="EP88" s="101"/>
      <c r="EQ88" s="101"/>
      <c r="ER88" s="101"/>
      <c r="ES88" s="101"/>
      <c r="ET88" s="101"/>
      <c r="EU88" s="101"/>
      <c r="EV88" s="101"/>
      <c r="EW88" s="101"/>
      <c r="EX88" s="101"/>
      <c r="EY88" s="101"/>
      <c r="EZ88" s="101"/>
      <c r="FA88" s="101"/>
      <c r="FB88" s="101"/>
      <c r="FC88" s="101"/>
      <c r="FD88" s="101"/>
      <c r="FE88" s="101"/>
      <c r="FF88" s="101"/>
      <c r="FG88" s="101"/>
      <c r="FH88" s="101"/>
      <c r="FI88" s="101"/>
      <c r="FJ88" s="101"/>
      <c r="FK88" s="101"/>
      <c r="FL88" s="101"/>
      <c r="FM88" s="101"/>
      <c r="FN88" s="101"/>
      <c r="FO88" s="101"/>
      <c r="FP88" s="101"/>
      <c r="FQ88" s="101"/>
      <c r="FR88" s="101"/>
      <c r="FS88" s="101"/>
      <c r="FT88" s="101"/>
      <c r="FU88" s="101"/>
    </row>
    <row r="89" spans="1:177" s="94" customFormat="1" ht="12.9" customHeight="1">
      <c r="A89" s="171"/>
      <c r="B89" s="346" t="s">
        <v>1</v>
      </c>
      <c r="C89" s="100" t="s">
        <v>395</v>
      </c>
      <c r="D89" s="100"/>
      <c r="E89" s="240"/>
      <c r="F89" s="263"/>
      <c r="G89" s="263"/>
      <c r="H89" s="263"/>
      <c r="I89" s="263"/>
      <c r="J89" s="263"/>
      <c r="K89" s="263"/>
      <c r="L89" s="292"/>
      <c r="M89" s="322"/>
      <c r="N89" s="322"/>
      <c r="O89" s="169"/>
      <c r="P89" s="322"/>
      <c r="Q89" s="322"/>
      <c r="R89" s="361"/>
      <c r="S89" s="101"/>
      <c r="T89" s="101"/>
      <c r="U89" s="101"/>
      <c r="V89" s="101"/>
      <c r="W89" s="101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  <c r="AI89" s="101"/>
      <c r="AJ89" s="101"/>
      <c r="AK89" s="101"/>
      <c r="AL89" s="101"/>
      <c r="AM89" s="101"/>
      <c r="AN89" s="101"/>
      <c r="AO89" s="101"/>
      <c r="AP89" s="101"/>
      <c r="AQ89" s="101"/>
      <c r="AR89" s="101"/>
      <c r="AS89" s="101"/>
      <c r="AT89" s="101"/>
      <c r="AU89" s="101"/>
      <c r="AV89" s="101"/>
      <c r="AW89" s="101"/>
      <c r="AX89" s="101"/>
      <c r="AY89" s="101"/>
      <c r="AZ89" s="101"/>
      <c r="BA89" s="101"/>
      <c r="BB89" s="101"/>
      <c r="BC89" s="101"/>
      <c r="BD89" s="101"/>
      <c r="BE89" s="101"/>
      <c r="BF89" s="101"/>
      <c r="BG89" s="101"/>
      <c r="BH89" s="101"/>
      <c r="BI89" s="101"/>
      <c r="BJ89" s="101"/>
      <c r="BK89" s="101"/>
      <c r="BL89" s="101"/>
      <c r="BM89" s="101"/>
      <c r="BN89" s="101"/>
      <c r="BO89" s="101"/>
      <c r="BP89" s="101"/>
      <c r="BQ89" s="101"/>
      <c r="BR89" s="101"/>
      <c r="BS89" s="101"/>
      <c r="BT89" s="101"/>
      <c r="BU89" s="101"/>
      <c r="BV89" s="101"/>
      <c r="BW89" s="101"/>
      <c r="BX89" s="101"/>
      <c r="BY89" s="101"/>
      <c r="BZ89" s="101"/>
      <c r="CA89" s="101"/>
      <c r="CB89" s="101"/>
      <c r="CC89" s="101"/>
      <c r="CD89" s="101"/>
      <c r="CE89" s="101"/>
      <c r="CF89" s="101"/>
      <c r="CG89" s="101"/>
      <c r="CH89" s="101"/>
      <c r="CI89" s="101"/>
      <c r="CJ89" s="101"/>
      <c r="CK89" s="101"/>
      <c r="CL89" s="101"/>
      <c r="CM89" s="101"/>
      <c r="CN89" s="101"/>
      <c r="CO89" s="101"/>
      <c r="CP89" s="101"/>
      <c r="CQ89" s="101"/>
      <c r="CR89" s="101"/>
      <c r="CS89" s="101"/>
      <c r="CT89" s="101"/>
      <c r="CU89" s="101"/>
      <c r="CV89" s="101"/>
      <c r="CW89" s="101"/>
      <c r="CX89" s="101"/>
      <c r="CY89" s="101"/>
      <c r="CZ89" s="101"/>
      <c r="DA89" s="101"/>
      <c r="DB89" s="101"/>
      <c r="DC89" s="101"/>
      <c r="DD89" s="101"/>
      <c r="DE89" s="101"/>
      <c r="DF89" s="101"/>
      <c r="DG89" s="101"/>
      <c r="DH89" s="101"/>
      <c r="DI89" s="101"/>
      <c r="DJ89" s="101"/>
      <c r="DK89" s="101"/>
      <c r="DL89" s="101"/>
      <c r="DM89" s="101"/>
      <c r="DN89" s="101"/>
      <c r="DO89" s="101"/>
      <c r="DP89" s="101"/>
      <c r="DQ89" s="101"/>
      <c r="DR89" s="101"/>
      <c r="DS89" s="101"/>
      <c r="DT89" s="101"/>
      <c r="DU89" s="101"/>
      <c r="DV89" s="101"/>
      <c r="DW89" s="101"/>
      <c r="DX89" s="101"/>
      <c r="DY89" s="101"/>
      <c r="DZ89" s="101"/>
      <c r="EA89" s="101"/>
      <c r="EB89" s="101"/>
      <c r="EC89" s="101"/>
      <c r="ED89" s="101"/>
      <c r="EE89" s="101"/>
      <c r="EF89" s="101"/>
      <c r="EG89" s="101"/>
      <c r="EH89" s="101"/>
      <c r="EI89" s="101"/>
      <c r="EJ89" s="101"/>
      <c r="EK89" s="101"/>
      <c r="EL89" s="101"/>
      <c r="EM89" s="101"/>
      <c r="EN89" s="101"/>
      <c r="EO89" s="101"/>
      <c r="EP89" s="101"/>
      <c r="EQ89" s="101"/>
      <c r="ER89" s="101"/>
      <c r="ES89" s="101"/>
      <c r="ET89" s="101"/>
      <c r="EU89" s="101"/>
      <c r="EV89" s="101"/>
      <c r="EW89" s="101"/>
      <c r="EX89" s="101"/>
      <c r="EY89" s="101"/>
      <c r="EZ89" s="101"/>
      <c r="FA89" s="101"/>
      <c r="FB89" s="101"/>
      <c r="FC89" s="101"/>
      <c r="FD89" s="101"/>
      <c r="FE89" s="101"/>
      <c r="FF89" s="101"/>
      <c r="FG89" s="101"/>
      <c r="FH89" s="101"/>
      <c r="FI89" s="101"/>
      <c r="FJ89" s="101"/>
      <c r="FK89" s="101"/>
      <c r="FL89" s="101"/>
      <c r="FM89" s="101"/>
      <c r="FN89" s="101"/>
      <c r="FO89" s="101"/>
      <c r="FP89" s="101"/>
      <c r="FQ89" s="101"/>
      <c r="FR89" s="101"/>
      <c r="FS89" s="101"/>
      <c r="FT89" s="101"/>
      <c r="FU89" s="101"/>
    </row>
    <row r="90" spans="1:177" s="94" customFormat="1" ht="12.9" customHeight="1">
      <c r="A90" s="171">
        <f>+A88+1</f>
        <v>19</v>
      </c>
      <c r="B90" s="346" t="s">
        <v>587</v>
      </c>
      <c r="C90" s="100"/>
      <c r="D90" s="100"/>
      <c r="E90" s="434" t="s">
        <v>380</v>
      </c>
      <c r="F90" s="332">
        <v>4</v>
      </c>
      <c r="G90" s="332">
        <v>8</v>
      </c>
      <c r="H90" s="332">
        <v>8</v>
      </c>
      <c r="I90" s="293">
        <v>4</v>
      </c>
      <c r="J90" s="293">
        <v>9</v>
      </c>
      <c r="K90" s="371">
        <f>SUM(F90:J90)</f>
        <v>33</v>
      </c>
      <c r="L90" s="292" t="s">
        <v>17</v>
      </c>
      <c r="M90" s="322"/>
      <c r="N90" s="322"/>
      <c r="O90" s="169"/>
      <c r="P90" s="322">
        <f>+M90*K90</f>
        <v>0</v>
      </c>
      <c r="Q90" s="322">
        <f>+N90*K90</f>
        <v>0</v>
      </c>
      <c r="R90" s="361">
        <f t="shared" ref="R90" si="18">+K90*O90</f>
        <v>0</v>
      </c>
      <c r="S90" s="101"/>
      <c r="T90" s="101"/>
      <c r="U90" s="101"/>
      <c r="V90" s="101"/>
      <c r="W90" s="101"/>
      <c r="X90" s="101"/>
      <c r="Y90" s="101"/>
      <c r="Z90" s="101"/>
      <c r="AA90" s="101"/>
      <c r="AB90" s="101"/>
      <c r="AC90" s="101"/>
      <c r="AD90" s="101"/>
      <c r="AE90" s="101"/>
      <c r="AF90" s="101"/>
      <c r="AG90" s="101"/>
      <c r="AH90" s="101"/>
      <c r="AI90" s="101"/>
      <c r="AJ90" s="101"/>
      <c r="AK90" s="101"/>
      <c r="AL90" s="101"/>
      <c r="AM90" s="101"/>
      <c r="AN90" s="101"/>
      <c r="AO90" s="101"/>
      <c r="AP90" s="101"/>
      <c r="AQ90" s="101"/>
      <c r="AR90" s="101"/>
      <c r="AS90" s="101"/>
      <c r="AT90" s="101"/>
      <c r="AU90" s="101"/>
      <c r="AV90" s="101"/>
      <c r="AW90" s="101"/>
      <c r="AX90" s="101"/>
      <c r="AY90" s="101"/>
      <c r="AZ90" s="101"/>
      <c r="BA90" s="101"/>
      <c r="BB90" s="101"/>
      <c r="BC90" s="101"/>
      <c r="BD90" s="101"/>
      <c r="BE90" s="101"/>
      <c r="BF90" s="101"/>
      <c r="BG90" s="101"/>
      <c r="BH90" s="101"/>
      <c r="BI90" s="101"/>
      <c r="BJ90" s="101"/>
      <c r="BK90" s="101"/>
      <c r="BL90" s="101"/>
      <c r="BM90" s="101"/>
      <c r="BN90" s="101"/>
      <c r="BO90" s="101"/>
      <c r="BP90" s="101"/>
      <c r="BQ90" s="101"/>
      <c r="BR90" s="101"/>
      <c r="BS90" s="101"/>
      <c r="BT90" s="101"/>
      <c r="BU90" s="101"/>
      <c r="BV90" s="101"/>
      <c r="BW90" s="101"/>
      <c r="BX90" s="101"/>
      <c r="BY90" s="101"/>
      <c r="BZ90" s="101"/>
      <c r="CA90" s="101"/>
      <c r="CB90" s="101"/>
      <c r="CC90" s="101"/>
      <c r="CD90" s="101"/>
      <c r="CE90" s="101"/>
      <c r="CF90" s="101"/>
      <c r="CG90" s="101"/>
      <c r="CH90" s="101"/>
      <c r="CI90" s="101"/>
      <c r="CJ90" s="101"/>
      <c r="CK90" s="101"/>
      <c r="CL90" s="101"/>
      <c r="CM90" s="101"/>
      <c r="CN90" s="101"/>
      <c r="CO90" s="101"/>
      <c r="CP90" s="101"/>
      <c r="CQ90" s="101"/>
      <c r="CR90" s="101"/>
      <c r="CS90" s="101"/>
      <c r="CT90" s="101"/>
      <c r="CU90" s="101"/>
      <c r="CV90" s="101"/>
      <c r="CW90" s="101"/>
      <c r="CX90" s="101"/>
      <c r="CY90" s="101"/>
      <c r="CZ90" s="101"/>
      <c r="DA90" s="101"/>
      <c r="DB90" s="101"/>
      <c r="DC90" s="101"/>
      <c r="DD90" s="101"/>
      <c r="DE90" s="101"/>
      <c r="DF90" s="101"/>
      <c r="DG90" s="101"/>
      <c r="DH90" s="101"/>
      <c r="DI90" s="101"/>
      <c r="DJ90" s="101"/>
      <c r="DK90" s="101"/>
      <c r="DL90" s="101"/>
      <c r="DM90" s="101"/>
      <c r="DN90" s="101"/>
      <c r="DO90" s="101"/>
      <c r="DP90" s="101"/>
      <c r="DQ90" s="101"/>
      <c r="DR90" s="101"/>
      <c r="DS90" s="101"/>
      <c r="DT90" s="101"/>
      <c r="DU90" s="101"/>
      <c r="DV90" s="101"/>
      <c r="DW90" s="101"/>
      <c r="DX90" s="101"/>
      <c r="DY90" s="101"/>
      <c r="DZ90" s="101"/>
      <c r="EA90" s="101"/>
      <c r="EB90" s="101"/>
      <c r="EC90" s="101"/>
      <c r="ED90" s="101"/>
      <c r="EE90" s="101"/>
      <c r="EF90" s="101"/>
      <c r="EG90" s="101"/>
      <c r="EH90" s="101"/>
      <c r="EI90" s="101"/>
      <c r="EJ90" s="101"/>
      <c r="EK90" s="101"/>
      <c r="EL90" s="101"/>
      <c r="EM90" s="101"/>
      <c r="EN90" s="101"/>
      <c r="EO90" s="101"/>
      <c r="EP90" s="101"/>
      <c r="EQ90" s="101"/>
      <c r="ER90" s="101"/>
      <c r="ES90" s="101"/>
      <c r="ET90" s="101"/>
      <c r="EU90" s="101"/>
      <c r="EV90" s="101"/>
      <c r="EW90" s="101"/>
      <c r="EX90" s="101"/>
      <c r="EY90" s="101"/>
      <c r="EZ90" s="101"/>
      <c r="FA90" s="101"/>
      <c r="FB90" s="101"/>
      <c r="FC90" s="101"/>
      <c r="FD90" s="101"/>
      <c r="FE90" s="101"/>
      <c r="FF90" s="101"/>
      <c r="FG90" s="101"/>
      <c r="FH90" s="101"/>
      <c r="FI90" s="101"/>
      <c r="FJ90" s="101"/>
      <c r="FK90" s="101"/>
      <c r="FL90" s="101"/>
      <c r="FM90" s="101"/>
      <c r="FN90" s="101"/>
      <c r="FO90" s="101"/>
      <c r="FP90" s="101"/>
      <c r="FQ90" s="101"/>
      <c r="FR90" s="101"/>
      <c r="FS90" s="101"/>
      <c r="FT90" s="101"/>
      <c r="FU90" s="101"/>
    </row>
    <row r="91" spans="1:177" s="94" customFormat="1" ht="12.9" customHeight="1">
      <c r="A91" s="171"/>
      <c r="B91" s="318" t="s">
        <v>1</v>
      </c>
      <c r="C91" s="561" t="s">
        <v>528</v>
      </c>
      <c r="D91" s="561"/>
      <c r="E91" s="240"/>
      <c r="F91" s="263"/>
      <c r="G91" s="263"/>
      <c r="H91" s="263"/>
      <c r="I91" s="263"/>
      <c r="J91" s="263"/>
      <c r="K91" s="263"/>
      <c r="L91" s="292"/>
      <c r="M91" s="322"/>
      <c r="N91" s="322"/>
      <c r="O91" s="169"/>
      <c r="P91" s="322"/>
      <c r="Q91" s="322"/>
      <c r="R91" s="36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  <c r="AE91" s="101"/>
      <c r="AF91" s="101"/>
      <c r="AG91" s="101"/>
      <c r="AH91" s="101"/>
      <c r="AI91" s="101"/>
      <c r="AJ91" s="101"/>
      <c r="AK91" s="101"/>
      <c r="AL91" s="101"/>
      <c r="AM91" s="101"/>
      <c r="AN91" s="101"/>
      <c r="AO91" s="101"/>
      <c r="AP91" s="101"/>
      <c r="AQ91" s="101"/>
      <c r="AR91" s="101"/>
      <c r="AS91" s="101"/>
      <c r="AT91" s="101"/>
      <c r="AU91" s="101"/>
      <c r="AV91" s="101"/>
      <c r="AW91" s="101"/>
      <c r="AX91" s="101"/>
      <c r="AY91" s="101"/>
      <c r="AZ91" s="101"/>
      <c r="BA91" s="101"/>
      <c r="BB91" s="101"/>
      <c r="BC91" s="101"/>
      <c r="BD91" s="101"/>
      <c r="BE91" s="101"/>
      <c r="BF91" s="101"/>
      <c r="BG91" s="101"/>
      <c r="BH91" s="101"/>
      <c r="BI91" s="101"/>
      <c r="BJ91" s="101"/>
      <c r="BK91" s="101"/>
      <c r="BL91" s="101"/>
      <c r="BM91" s="101"/>
      <c r="BN91" s="101"/>
      <c r="BO91" s="101"/>
      <c r="BP91" s="101"/>
      <c r="BQ91" s="101"/>
      <c r="BR91" s="101"/>
      <c r="BS91" s="101"/>
      <c r="BT91" s="101"/>
      <c r="BU91" s="101"/>
      <c r="BV91" s="101"/>
      <c r="BW91" s="101"/>
      <c r="BX91" s="101"/>
      <c r="BY91" s="101"/>
      <c r="BZ91" s="101"/>
      <c r="CA91" s="101"/>
      <c r="CB91" s="101"/>
      <c r="CC91" s="101"/>
      <c r="CD91" s="101"/>
      <c r="CE91" s="101"/>
      <c r="CF91" s="101"/>
      <c r="CG91" s="101"/>
      <c r="CH91" s="101"/>
      <c r="CI91" s="101"/>
      <c r="CJ91" s="101"/>
      <c r="CK91" s="101"/>
      <c r="CL91" s="101"/>
      <c r="CM91" s="101"/>
      <c r="CN91" s="101"/>
      <c r="CO91" s="101"/>
      <c r="CP91" s="101"/>
      <c r="CQ91" s="101"/>
      <c r="CR91" s="101"/>
      <c r="CS91" s="101"/>
      <c r="CT91" s="101"/>
      <c r="CU91" s="101"/>
      <c r="CV91" s="101"/>
      <c r="CW91" s="101"/>
      <c r="CX91" s="101"/>
      <c r="CY91" s="101"/>
      <c r="CZ91" s="101"/>
      <c r="DA91" s="101"/>
      <c r="DB91" s="101"/>
      <c r="DC91" s="101"/>
      <c r="DD91" s="101"/>
      <c r="DE91" s="101"/>
      <c r="DF91" s="101"/>
      <c r="DG91" s="101"/>
      <c r="DH91" s="101"/>
      <c r="DI91" s="101"/>
      <c r="DJ91" s="101"/>
      <c r="DK91" s="101"/>
      <c r="DL91" s="101"/>
      <c r="DM91" s="101"/>
      <c r="DN91" s="101"/>
      <c r="DO91" s="101"/>
      <c r="DP91" s="101"/>
      <c r="DQ91" s="101"/>
      <c r="DR91" s="101"/>
      <c r="DS91" s="101"/>
      <c r="DT91" s="101"/>
      <c r="DU91" s="101"/>
      <c r="DV91" s="101"/>
      <c r="DW91" s="101"/>
      <c r="DX91" s="101"/>
      <c r="DY91" s="101"/>
      <c r="DZ91" s="101"/>
      <c r="EA91" s="101"/>
      <c r="EB91" s="101"/>
      <c r="EC91" s="101"/>
      <c r="ED91" s="101"/>
      <c r="EE91" s="101"/>
      <c r="EF91" s="101"/>
      <c r="EG91" s="101"/>
      <c r="EH91" s="101"/>
      <c r="EI91" s="101"/>
      <c r="EJ91" s="101"/>
      <c r="EK91" s="101"/>
      <c r="EL91" s="101"/>
      <c r="EM91" s="101"/>
      <c r="EN91" s="101"/>
      <c r="EO91" s="101"/>
      <c r="EP91" s="101"/>
      <c r="EQ91" s="101"/>
      <c r="ER91" s="101"/>
      <c r="ES91" s="101"/>
      <c r="ET91" s="101"/>
      <c r="EU91" s="101"/>
      <c r="EV91" s="101"/>
      <c r="EW91" s="101"/>
      <c r="EX91" s="101"/>
      <c r="EY91" s="101"/>
      <c r="EZ91" s="101"/>
      <c r="FA91" s="101"/>
      <c r="FB91" s="101"/>
      <c r="FC91" s="101"/>
      <c r="FD91" s="101"/>
      <c r="FE91" s="101"/>
      <c r="FF91" s="101"/>
      <c r="FG91" s="101"/>
      <c r="FH91" s="101"/>
      <c r="FI91" s="101"/>
      <c r="FJ91" s="101"/>
      <c r="FK91" s="101"/>
      <c r="FL91" s="101"/>
      <c r="FM91" s="101"/>
      <c r="FN91" s="101"/>
      <c r="FO91" s="101"/>
      <c r="FP91" s="101"/>
      <c r="FQ91" s="101"/>
      <c r="FR91" s="101"/>
      <c r="FS91" s="101"/>
      <c r="FT91" s="101"/>
      <c r="FU91" s="101"/>
    </row>
    <row r="92" spans="1:177" s="94" customFormat="1" ht="12.9" customHeight="1">
      <c r="A92" s="171"/>
      <c r="B92" s="318" t="s">
        <v>1</v>
      </c>
      <c r="C92" s="561" t="s">
        <v>530</v>
      </c>
      <c r="D92" s="296"/>
      <c r="E92" s="240"/>
      <c r="F92" s="263"/>
      <c r="G92" s="263"/>
      <c r="H92" s="263"/>
      <c r="I92" s="263"/>
      <c r="J92" s="263"/>
      <c r="K92" s="263"/>
      <c r="L92" s="292"/>
      <c r="M92" s="322"/>
      <c r="N92" s="322"/>
      <c r="O92" s="169"/>
      <c r="P92" s="322"/>
      <c r="Q92" s="322"/>
      <c r="R92" s="36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  <c r="AE92" s="101"/>
      <c r="AF92" s="101"/>
      <c r="AG92" s="101"/>
      <c r="AH92" s="101"/>
      <c r="AI92" s="101"/>
      <c r="AJ92" s="101"/>
      <c r="AK92" s="101"/>
      <c r="AL92" s="101"/>
      <c r="AM92" s="101"/>
      <c r="AN92" s="101"/>
      <c r="AO92" s="101"/>
      <c r="AP92" s="101"/>
      <c r="AQ92" s="101"/>
      <c r="AR92" s="101"/>
      <c r="AS92" s="101"/>
      <c r="AT92" s="101"/>
      <c r="AU92" s="101"/>
      <c r="AV92" s="101"/>
      <c r="AW92" s="101"/>
      <c r="AX92" s="101"/>
      <c r="AY92" s="101"/>
      <c r="AZ92" s="101"/>
      <c r="BA92" s="101"/>
      <c r="BB92" s="101"/>
      <c r="BC92" s="101"/>
      <c r="BD92" s="101"/>
      <c r="BE92" s="101"/>
      <c r="BF92" s="101"/>
      <c r="BG92" s="101"/>
      <c r="BH92" s="101"/>
      <c r="BI92" s="101"/>
      <c r="BJ92" s="101"/>
      <c r="BK92" s="101"/>
      <c r="BL92" s="101"/>
      <c r="BM92" s="101"/>
      <c r="BN92" s="101"/>
      <c r="BO92" s="101"/>
      <c r="BP92" s="101"/>
      <c r="BQ92" s="101"/>
      <c r="BR92" s="101"/>
      <c r="BS92" s="101"/>
      <c r="BT92" s="101"/>
      <c r="BU92" s="101"/>
      <c r="BV92" s="101"/>
      <c r="BW92" s="101"/>
      <c r="BX92" s="101"/>
      <c r="BY92" s="101"/>
      <c r="BZ92" s="101"/>
      <c r="CA92" s="101"/>
      <c r="CB92" s="101"/>
      <c r="CC92" s="101"/>
      <c r="CD92" s="101"/>
      <c r="CE92" s="101"/>
      <c r="CF92" s="101"/>
      <c r="CG92" s="101"/>
      <c r="CH92" s="101"/>
      <c r="CI92" s="101"/>
      <c r="CJ92" s="101"/>
      <c r="CK92" s="101"/>
      <c r="CL92" s="101"/>
      <c r="CM92" s="101"/>
      <c r="CN92" s="101"/>
      <c r="CO92" s="101"/>
      <c r="CP92" s="101"/>
      <c r="CQ92" s="101"/>
      <c r="CR92" s="101"/>
      <c r="CS92" s="101"/>
      <c r="CT92" s="101"/>
      <c r="CU92" s="101"/>
      <c r="CV92" s="101"/>
      <c r="CW92" s="101"/>
      <c r="CX92" s="101"/>
      <c r="CY92" s="101"/>
      <c r="CZ92" s="101"/>
      <c r="DA92" s="101"/>
      <c r="DB92" s="101"/>
      <c r="DC92" s="101"/>
      <c r="DD92" s="101"/>
      <c r="DE92" s="101"/>
      <c r="DF92" s="101"/>
      <c r="DG92" s="101"/>
      <c r="DH92" s="101"/>
      <c r="DI92" s="101"/>
      <c r="DJ92" s="101"/>
      <c r="DK92" s="101"/>
      <c r="DL92" s="101"/>
      <c r="DM92" s="101"/>
      <c r="DN92" s="101"/>
      <c r="DO92" s="101"/>
      <c r="DP92" s="101"/>
      <c r="DQ92" s="101"/>
      <c r="DR92" s="101"/>
      <c r="DS92" s="101"/>
      <c r="DT92" s="101"/>
      <c r="DU92" s="101"/>
      <c r="DV92" s="101"/>
      <c r="DW92" s="101"/>
      <c r="DX92" s="101"/>
      <c r="DY92" s="101"/>
      <c r="DZ92" s="101"/>
      <c r="EA92" s="101"/>
      <c r="EB92" s="101"/>
      <c r="EC92" s="101"/>
      <c r="ED92" s="101"/>
      <c r="EE92" s="101"/>
      <c r="EF92" s="101"/>
      <c r="EG92" s="101"/>
      <c r="EH92" s="101"/>
      <c r="EI92" s="101"/>
      <c r="EJ92" s="101"/>
      <c r="EK92" s="101"/>
      <c r="EL92" s="101"/>
      <c r="EM92" s="101"/>
      <c r="EN92" s="101"/>
      <c r="EO92" s="101"/>
      <c r="EP92" s="101"/>
      <c r="EQ92" s="101"/>
      <c r="ER92" s="101"/>
      <c r="ES92" s="101"/>
      <c r="ET92" s="101"/>
      <c r="EU92" s="101"/>
      <c r="EV92" s="101"/>
      <c r="EW92" s="101"/>
      <c r="EX92" s="101"/>
      <c r="EY92" s="101"/>
      <c r="EZ92" s="101"/>
      <c r="FA92" s="101"/>
      <c r="FB92" s="101"/>
      <c r="FC92" s="101"/>
      <c r="FD92" s="101"/>
      <c r="FE92" s="101"/>
      <c r="FF92" s="101"/>
      <c r="FG92" s="101"/>
      <c r="FH92" s="101"/>
      <c r="FI92" s="101"/>
      <c r="FJ92" s="101"/>
      <c r="FK92" s="101"/>
      <c r="FL92" s="101"/>
      <c r="FM92" s="101"/>
      <c r="FN92" s="101"/>
      <c r="FO92" s="101"/>
      <c r="FP92" s="101"/>
      <c r="FQ92" s="101"/>
      <c r="FR92" s="101"/>
      <c r="FS92" s="101"/>
      <c r="FT92" s="101"/>
      <c r="FU92" s="101"/>
    </row>
    <row r="93" spans="1:177" s="94" customFormat="1" ht="12.9" customHeight="1">
      <c r="A93" s="171"/>
      <c r="B93" s="318" t="s">
        <v>1</v>
      </c>
      <c r="C93" s="561" t="s">
        <v>529</v>
      </c>
      <c r="D93" s="296"/>
      <c r="E93" s="240"/>
      <c r="F93" s="263"/>
      <c r="G93" s="263"/>
      <c r="H93" s="263"/>
      <c r="I93" s="263"/>
      <c r="J93" s="263"/>
      <c r="K93" s="263"/>
      <c r="L93" s="292"/>
      <c r="M93" s="322"/>
      <c r="N93" s="322"/>
      <c r="O93" s="169"/>
      <c r="P93" s="322"/>
      <c r="Q93" s="322"/>
      <c r="R93" s="361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  <c r="AC93" s="101"/>
      <c r="AD93" s="101"/>
      <c r="AE93" s="101"/>
      <c r="AF93" s="101"/>
      <c r="AG93" s="101"/>
      <c r="AH93" s="101"/>
      <c r="AI93" s="101"/>
      <c r="AJ93" s="101"/>
      <c r="AK93" s="101"/>
      <c r="AL93" s="101"/>
      <c r="AM93" s="101"/>
      <c r="AN93" s="101"/>
      <c r="AO93" s="101"/>
      <c r="AP93" s="101"/>
      <c r="AQ93" s="101"/>
      <c r="AR93" s="101"/>
      <c r="AS93" s="101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1"/>
      <c r="BG93" s="101"/>
      <c r="BH93" s="101"/>
      <c r="BI93" s="101"/>
      <c r="BJ93" s="101"/>
      <c r="BK93" s="101"/>
      <c r="BL93" s="101"/>
      <c r="BM93" s="101"/>
      <c r="BN93" s="101"/>
      <c r="BO93" s="101"/>
      <c r="BP93" s="101"/>
      <c r="BQ93" s="101"/>
      <c r="BR93" s="101"/>
      <c r="BS93" s="101"/>
      <c r="BT93" s="101"/>
      <c r="BU93" s="101"/>
      <c r="BV93" s="101"/>
      <c r="BW93" s="101"/>
      <c r="BX93" s="101"/>
      <c r="BY93" s="101"/>
      <c r="BZ93" s="101"/>
      <c r="CA93" s="101"/>
      <c r="CB93" s="101"/>
      <c r="CC93" s="101"/>
      <c r="CD93" s="101"/>
      <c r="CE93" s="101"/>
      <c r="CF93" s="101"/>
      <c r="CG93" s="101"/>
      <c r="CH93" s="101"/>
      <c r="CI93" s="101"/>
      <c r="CJ93" s="101"/>
      <c r="CK93" s="101"/>
      <c r="CL93" s="101"/>
      <c r="CM93" s="101"/>
      <c r="CN93" s="101"/>
      <c r="CO93" s="101"/>
      <c r="CP93" s="101"/>
      <c r="CQ93" s="101"/>
      <c r="CR93" s="101"/>
      <c r="CS93" s="101"/>
      <c r="CT93" s="101"/>
      <c r="CU93" s="101"/>
      <c r="CV93" s="101"/>
      <c r="CW93" s="101"/>
      <c r="CX93" s="101"/>
      <c r="CY93" s="101"/>
      <c r="CZ93" s="101"/>
      <c r="DA93" s="101"/>
      <c r="DB93" s="101"/>
      <c r="DC93" s="101"/>
      <c r="DD93" s="101"/>
      <c r="DE93" s="101"/>
      <c r="DF93" s="101"/>
      <c r="DG93" s="101"/>
      <c r="DH93" s="101"/>
      <c r="DI93" s="101"/>
      <c r="DJ93" s="101"/>
      <c r="DK93" s="101"/>
      <c r="DL93" s="101"/>
      <c r="DM93" s="101"/>
      <c r="DN93" s="101"/>
      <c r="DO93" s="101"/>
      <c r="DP93" s="101"/>
      <c r="DQ93" s="101"/>
      <c r="DR93" s="101"/>
      <c r="DS93" s="101"/>
      <c r="DT93" s="101"/>
      <c r="DU93" s="101"/>
      <c r="DV93" s="101"/>
      <c r="DW93" s="101"/>
      <c r="DX93" s="101"/>
      <c r="DY93" s="101"/>
      <c r="DZ93" s="101"/>
      <c r="EA93" s="101"/>
      <c r="EB93" s="101"/>
      <c r="EC93" s="101"/>
      <c r="ED93" s="101"/>
      <c r="EE93" s="101"/>
      <c r="EF93" s="101"/>
      <c r="EG93" s="101"/>
      <c r="EH93" s="101"/>
      <c r="EI93" s="101"/>
      <c r="EJ93" s="101"/>
      <c r="EK93" s="101"/>
      <c r="EL93" s="101"/>
      <c r="EM93" s="101"/>
      <c r="EN93" s="101"/>
      <c r="EO93" s="101"/>
      <c r="EP93" s="101"/>
      <c r="EQ93" s="101"/>
      <c r="ER93" s="101"/>
      <c r="ES93" s="101"/>
      <c r="ET93" s="101"/>
      <c r="EU93" s="101"/>
      <c r="EV93" s="101"/>
      <c r="EW93" s="101"/>
      <c r="EX93" s="101"/>
      <c r="EY93" s="101"/>
      <c r="EZ93" s="101"/>
      <c r="FA93" s="101"/>
      <c r="FB93" s="101"/>
      <c r="FC93" s="101"/>
      <c r="FD93" s="101"/>
      <c r="FE93" s="101"/>
      <c r="FF93" s="101"/>
      <c r="FG93" s="101"/>
      <c r="FH93" s="101"/>
      <c r="FI93" s="101"/>
      <c r="FJ93" s="101"/>
      <c r="FK93" s="101"/>
      <c r="FL93" s="101"/>
      <c r="FM93" s="101"/>
      <c r="FN93" s="101"/>
      <c r="FO93" s="101"/>
      <c r="FP93" s="101"/>
      <c r="FQ93" s="101"/>
      <c r="FR93" s="101"/>
      <c r="FS93" s="101"/>
      <c r="FT93" s="101"/>
      <c r="FU93" s="101"/>
    </row>
    <row r="94" spans="1:177" s="94" customFormat="1" ht="12.9" customHeight="1">
      <c r="A94" s="171">
        <f>+A90+1</f>
        <v>20</v>
      </c>
      <c r="B94" s="346" t="s">
        <v>588</v>
      </c>
      <c r="C94" s="100"/>
      <c r="D94" s="100"/>
      <c r="E94" s="434" t="s">
        <v>381</v>
      </c>
      <c r="F94" s="332">
        <v>2</v>
      </c>
      <c r="G94" s="332">
        <v>0</v>
      </c>
      <c r="H94" s="332">
        <v>0</v>
      </c>
      <c r="I94" s="293">
        <v>0</v>
      </c>
      <c r="J94" s="293">
        <v>0</v>
      </c>
      <c r="K94" s="371">
        <f>SUM(F94:J94)</f>
        <v>2</v>
      </c>
      <c r="L94" s="292" t="s">
        <v>17</v>
      </c>
      <c r="M94" s="322"/>
      <c r="N94" s="322"/>
      <c r="O94" s="169"/>
      <c r="P94" s="322">
        <f>+M94*K94</f>
        <v>0</v>
      </c>
      <c r="Q94" s="322">
        <f>+N94*K94</f>
        <v>0</v>
      </c>
      <c r="R94" s="361">
        <f t="shared" ref="R94" si="19">+K94*O94</f>
        <v>0</v>
      </c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1"/>
      <c r="AH94" s="101"/>
      <c r="AI94" s="101"/>
      <c r="AJ94" s="101"/>
      <c r="AK94" s="101"/>
      <c r="AL94" s="101"/>
      <c r="AM94" s="101"/>
      <c r="AN94" s="101"/>
      <c r="AO94" s="101"/>
      <c r="AP94" s="101"/>
      <c r="AQ94" s="101"/>
      <c r="AR94" s="101"/>
      <c r="AS94" s="101"/>
      <c r="AT94" s="101"/>
      <c r="AU94" s="101"/>
      <c r="AV94" s="101"/>
      <c r="AW94" s="101"/>
      <c r="AX94" s="101"/>
      <c r="AY94" s="101"/>
      <c r="AZ94" s="101"/>
      <c r="BA94" s="101"/>
      <c r="BB94" s="101"/>
      <c r="BC94" s="101"/>
      <c r="BD94" s="101"/>
      <c r="BE94" s="101"/>
      <c r="BF94" s="101"/>
      <c r="BG94" s="101"/>
      <c r="BH94" s="101"/>
      <c r="BI94" s="101"/>
      <c r="BJ94" s="101"/>
      <c r="BK94" s="101"/>
      <c r="BL94" s="101"/>
      <c r="BM94" s="101"/>
      <c r="BN94" s="101"/>
      <c r="BO94" s="101"/>
      <c r="BP94" s="101"/>
      <c r="BQ94" s="101"/>
      <c r="BR94" s="101"/>
      <c r="BS94" s="101"/>
      <c r="BT94" s="101"/>
      <c r="BU94" s="101"/>
      <c r="BV94" s="101"/>
      <c r="BW94" s="101"/>
      <c r="BX94" s="101"/>
      <c r="BY94" s="101"/>
      <c r="BZ94" s="101"/>
      <c r="CA94" s="101"/>
      <c r="CB94" s="101"/>
      <c r="CC94" s="101"/>
      <c r="CD94" s="101"/>
      <c r="CE94" s="101"/>
      <c r="CF94" s="101"/>
      <c r="CG94" s="101"/>
      <c r="CH94" s="101"/>
      <c r="CI94" s="101"/>
      <c r="CJ94" s="101"/>
      <c r="CK94" s="101"/>
      <c r="CL94" s="101"/>
      <c r="CM94" s="101"/>
      <c r="CN94" s="101"/>
      <c r="CO94" s="101"/>
      <c r="CP94" s="101"/>
      <c r="CQ94" s="101"/>
      <c r="CR94" s="101"/>
      <c r="CS94" s="101"/>
      <c r="CT94" s="101"/>
      <c r="CU94" s="101"/>
      <c r="CV94" s="101"/>
      <c r="CW94" s="101"/>
      <c r="CX94" s="101"/>
      <c r="CY94" s="101"/>
      <c r="CZ94" s="101"/>
      <c r="DA94" s="101"/>
      <c r="DB94" s="101"/>
      <c r="DC94" s="101"/>
      <c r="DD94" s="101"/>
      <c r="DE94" s="101"/>
      <c r="DF94" s="101"/>
      <c r="DG94" s="101"/>
      <c r="DH94" s="101"/>
      <c r="DI94" s="101"/>
      <c r="DJ94" s="101"/>
      <c r="DK94" s="101"/>
      <c r="DL94" s="101"/>
      <c r="DM94" s="101"/>
      <c r="DN94" s="101"/>
      <c r="DO94" s="101"/>
      <c r="DP94" s="101"/>
      <c r="DQ94" s="101"/>
      <c r="DR94" s="101"/>
      <c r="DS94" s="101"/>
      <c r="DT94" s="101"/>
      <c r="DU94" s="101"/>
      <c r="DV94" s="101"/>
      <c r="DW94" s="101"/>
      <c r="DX94" s="101"/>
      <c r="DY94" s="101"/>
      <c r="DZ94" s="101"/>
      <c r="EA94" s="101"/>
      <c r="EB94" s="101"/>
      <c r="EC94" s="101"/>
      <c r="ED94" s="101"/>
      <c r="EE94" s="101"/>
      <c r="EF94" s="101"/>
      <c r="EG94" s="101"/>
      <c r="EH94" s="101"/>
      <c r="EI94" s="101"/>
      <c r="EJ94" s="101"/>
      <c r="EK94" s="101"/>
      <c r="EL94" s="101"/>
      <c r="EM94" s="101"/>
      <c r="EN94" s="101"/>
      <c r="EO94" s="101"/>
      <c r="EP94" s="101"/>
      <c r="EQ94" s="101"/>
      <c r="ER94" s="101"/>
      <c r="ES94" s="101"/>
      <c r="ET94" s="101"/>
      <c r="EU94" s="101"/>
      <c r="EV94" s="101"/>
      <c r="EW94" s="101"/>
      <c r="EX94" s="101"/>
      <c r="EY94" s="101"/>
      <c r="EZ94" s="101"/>
      <c r="FA94" s="101"/>
      <c r="FB94" s="101"/>
      <c r="FC94" s="101"/>
      <c r="FD94" s="101"/>
      <c r="FE94" s="101"/>
      <c r="FF94" s="101"/>
      <c r="FG94" s="101"/>
      <c r="FH94" s="101"/>
      <c r="FI94" s="101"/>
      <c r="FJ94" s="101"/>
      <c r="FK94" s="101"/>
      <c r="FL94" s="101"/>
      <c r="FM94" s="101"/>
      <c r="FN94" s="101"/>
      <c r="FO94" s="101"/>
      <c r="FP94" s="101"/>
      <c r="FQ94" s="101"/>
      <c r="FR94" s="101"/>
      <c r="FS94" s="101"/>
      <c r="FT94" s="101"/>
      <c r="FU94" s="101"/>
    </row>
    <row r="95" spans="1:177" s="94" customFormat="1" ht="12.9" customHeight="1">
      <c r="A95" s="171"/>
      <c r="B95" s="318" t="s">
        <v>1</v>
      </c>
      <c r="C95" s="561" t="s">
        <v>531</v>
      </c>
      <c r="D95" s="100"/>
      <c r="E95" s="240"/>
      <c r="F95" s="263"/>
      <c r="G95" s="263"/>
      <c r="H95" s="263"/>
      <c r="I95" s="263"/>
      <c r="J95" s="263"/>
      <c r="K95" s="263"/>
      <c r="L95" s="292"/>
      <c r="M95" s="322"/>
      <c r="N95" s="322"/>
      <c r="O95" s="169"/>
      <c r="P95" s="322"/>
      <c r="Q95" s="322"/>
      <c r="R95" s="36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101"/>
      <c r="AE95" s="101"/>
      <c r="AF95" s="101"/>
      <c r="AG95" s="101"/>
      <c r="AH95" s="101"/>
      <c r="AI95" s="101"/>
      <c r="AJ95" s="101"/>
      <c r="AK95" s="101"/>
      <c r="AL95" s="101"/>
      <c r="AM95" s="101"/>
      <c r="AN95" s="101"/>
      <c r="AO95" s="101"/>
      <c r="AP95" s="101"/>
      <c r="AQ95" s="101"/>
      <c r="AR95" s="101"/>
      <c r="AS95" s="101"/>
      <c r="AT95" s="101"/>
      <c r="AU95" s="101"/>
      <c r="AV95" s="101"/>
      <c r="AW95" s="101"/>
      <c r="AX95" s="101"/>
      <c r="AY95" s="101"/>
      <c r="AZ95" s="101"/>
      <c r="BA95" s="101"/>
      <c r="BB95" s="101"/>
      <c r="BC95" s="101"/>
      <c r="BD95" s="101"/>
      <c r="BE95" s="101"/>
      <c r="BF95" s="101"/>
      <c r="BG95" s="101"/>
      <c r="BH95" s="101"/>
      <c r="BI95" s="101"/>
      <c r="BJ95" s="101"/>
      <c r="BK95" s="101"/>
      <c r="BL95" s="101"/>
      <c r="BM95" s="101"/>
      <c r="BN95" s="101"/>
      <c r="BO95" s="101"/>
      <c r="BP95" s="101"/>
      <c r="BQ95" s="101"/>
      <c r="BR95" s="101"/>
      <c r="BS95" s="101"/>
      <c r="BT95" s="101"/>
      <c r="BU95" s="101"/>
      <c r="BV95" s="101"/>
      <c r="BW95" s="101"/>
      <c r="BX95" s="101"/>
      <c r="BY95" s="101"/>
      <c r="BZ95" s="101"/>
      <c r="CA95" s="101"/>
      <c r="CB95" s="101"/>
      <c r="CC95" s="101"/>
      <c r="CD95" s="101"/>
      <c r="CE95" s="101"/>
      <c r="CF95" s="101"/>
      <c r="CG95" s="101"/>
      <c r="CH95" s="101"/>
      <c r="CI95" s="101"/>
      <c r="CJ95" s="101"/>
      <c r="CK95" s="101"/>
      <c r="CL95" s="101"/>
      <c r="CM95" s="101"/>
      <c r="CN95" s="101"/>
      <c r="CO95" s="101"/>
      <c r="CP95" s="101"/>
      <c r="CQ95" s="101"/>
      <c r="CR95" s="101"/>
      <c r="CS95" s="101"/>
      <c r="CT95" s="101"/>
      <c r="CU95" s="101"/>
      <c r="CV95" s="101"/>
      <c r="CW95" s="101"/>
      <c r="CX95" s="101"/>
      <c r="CY95" s="101"/>
      <c r="CZ95" s="101"/>
      <c r="DA95" s="101"/>
      <c r="DB95" s="101"/>
      <c r="DC95" s="101"/>
      <c r="DD95" s="101"/>
      <c r="DE95" s="101"/>
      <c r="DF95" s="101"/>
      <c r="DG95" s="101"/>
      <c r="DH95" s="101"/>
      <c r="DI95" s="101"/>
      <c r="DJ95" s="101"/>
      <c r="DK95" s="101"/>
      <c r="DL95" s="101"/>
      <c r="DM95" s="101"/>
      <c r="DN95" s="101"/>
      <c r="DO95" s="101"/>
      <c r="DP95" s="101"/>
      <c r="DQ95" s="101"/>
      <c r="DR95" s="101"/>
      <c r="DS95" s="101"/>
      <c r="DT95" s="101"/>
      <c r="DU95" s="101"/>
      <c r="DV95" s="101"/>
      <c r="DW95" s="101"/>
      <c r="DX95" s="101"/>
      <c r="DY95" s="101"/>
      <c r="DZ95" s="101"/>
      <c r="EA95" s="101"/>
      <c r="EB95" s="101"/>
      <c r="EC95" s="101"/>
      <c r="ED95" s="101"/>
      <c r="EE95" s="101"/>
      <c r="EF95" s="101"/>
      <c r="EG95" s="101"/>
      <c r="EH95" s="101"/>
      <c r="EI95" s="101"/>
      <c r="EJ95" s="101"/>
      <c r="EK95" s="101"/>
      <c r="EL95" s="101"/>
      <c r="EM95" s="101"/>
      <c r="EN95" s="101"/>
      <c r="EO95" s="101"/>
      <c r="EP95" s="101"/>
      <c r="EQ95" s="101"/>
      <c r="ER95" s="101"/>
      <c r="ES95" s="101"/>
      <c r="ET95" s="101"/>
      <c r="EU95" s="101"/>
      <c r="EV95" s="101"/>
      <c r="EW95" s="101"/>
      <c r="EX95" s="101"/>
      <c r="EY95" s="101"/>
      <c r="EZ95" s="101"/>
      <c r="FA95" s="101"/>
      <c r="FB95" s="101"/>
      <c r="FC95" s="101"/>
      <c r="FD95" s="101"/>
      <c r="FE95" s="101"/>
      <c r="FF95" s="101"/>
      <c r="FG95" s="101"/>
      <c r="FH95" s="101"/>
      <c r="FI95" s="101"/>
      <c r="FJ95" s="101"/>
      <c r="FK95" s="101"/>
      <c r="FL95" s="101"/>
      <c r="FM95" s="101"/>
      <c r="FN95" s="101"/>
      <c r="FO95" s="101"/>
      <c r="FP95" s="101"/>
      <c r="FQ95" s="101"/>
      <c r="FR95" s="101"/>
      <c r="FS95" s="101"/>
      <c r="FT95" s="101"/>
      <c r="FU95" s="101"/>
    </row>
    <row r="96" spans="1:177" s="94" customFormat="1" ht="12.9" customHeight="1">
      <c r="A96" s="171"/>
      <c r="B96" s="318" t="s">
        <v>1</v>
      </c>
      <c r="C96" s="561" t="s">
        <v>530</v>
      </c>
      <c r="D96" s="100"/>
      <c r="E96" s="240"/>
      <c r="F96" s="263"/>
      <c r="G96" s="433"/>
      <c r="H96" s="433"/>
      <c r="I96" s="433"/>
      <c r="J96" s="433"/>
      <c r="K96" s="263"/>
      <c r="L96" s="292"/>
      <c r="M96" s="322"/>
      <c r="N96" s="322"/>
      <c r="O96" s="169"/>
      <c r="P96" s="322"/>
      <c r="Q96" s="322"/>
      <c r="R96" s="36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  <c r="AE96" s="101"/>
      <c r="AF96" s="101"/>
      <c r="AG96" s="101"/>
      <c r="AH96" s="101"/>
      <c r="AI96" s="101"/>
      <c r="AJ96" s="101"/>
      <c r="AK96" s="101"/>
      <c r="AL96" s="101"/>
      <c r="AM96" s="101"/>
      <c r="AN96" s="101"/>
      <c r="AO96" s="101"/>
      <c r="AP96" s="101"/>
      <c r="AQ96" s="101"/>
      <c r="AR96" s="101"/>
      <c r="AS96" s="101"/>
      <c r="AT96" s="101"/>
      <c r="AU96" s="101"/>
      <c r="AV96" s="101"/>
      <c r="AW96" s="101"/>
      <c r="AX96" s="101"/>
      <c r="AY96" s="101"/>
      <c r="AZ96" s="101"/>
      <c r="BA96" s="101"/>
      <c r="BB96" s="101"/>
      <c r="BC96" s="101"/>
      <c r="BD96" s="101"/>
      <c r="BE96" s="101"/>
      <c r="BF96" s="101"/>
      <c r="BG96" s="101"/>
      <c r="BH96" s="101"/>
      <c r="BI96" s="101"/>
      <c r="BJ96" s="101"/>
      <c r="BK96" s="101"/>
      <c r="BL96" s="101"/>
      <c r="BM96" s="101"/>
      <c r="BN96" s="101"/>
      <c r="BO96" s="101"/>
      <c r="BP96" s="101"/>
      <c r="BQ96" s="101"/>
      <c r="BR96" s="101"/>
      <c r="BS96" s="101"/>
      <c r="BT96" s="101"/>
      <c r="BU96" s="101"/>
      <c r="BV96" s="101"/>
      <c r="BW96" s="101"/>
      <c r="BX96" s="101"/>
      <c r="BY96" s="101"/>
      <c r="BZ96" s="101"/>
      <c r="CA96" s="101"/>
      <c r="CB96" s="101"/>
      <c r="CC96" s="101"/>
      <c r="CD96" s="101"/>
      <c r="CE96" s="101"/>
      <c r="CF96" s="101"/>
      <c r="CG96" s="101"/>
      <c r="CH96" s="101"/>
      <c r="CI96" s="101"/>
      <c r="CJ96" s="101"/>
      <c r="CK96" s="101"/>
      <c r="CL96" s="101"/>
      <c r="CM96" s="101"/>
      <c r="CN96" s="101"/>
      <c r="CO96" s="101"/>
      <c r="CP96" s="101"/>
      <c r="CQ96" s="101"/>
      <c r="CR96" s="101"/>
      <c r="CS96" s="101"/>
      <c r="CT96" s="101"/>
      <c r="CU96" s="101"/>
      <c r="CV96" s="101"/>
      <c r="CW96" s="101"/>
      <c r="CX96" s="101"/>
      <c r="CY96" s="101"/>
      <c r="CZ96" s="101"/>
      <c r="DA96" s="101"/>
      <c r="DB96" s="101"/>
      <c r="DC96" s="101"/>
      <c r="DD96" s="101"/>
      <c r="DE96" s="101"/>
      <c r="DF96" s="101"/>
      <c r="DG96" s="101"/>
      <c r="DH96" s="101"/>
      <c r="DI96" s="101"/>
      <c r="DJ96" s="101"/>
      <c r="DK96" s="101"/>
      <c r="DL96" s="101"/>
      <c r="DM96" s="101"/>
      <c r="DN96" s="101"/>
      <c r="DO96" s="101"/>
      <c r="DP96" s="101"/>
      <c r="DQ96" s="101"/>
      <c r="DR96" s="101"/>
      <c r="DS96" s="101"/>
      <c r="DT96" s="101"/>
      <c r="DU96" s="101"/>
      <c r="DV96" s="101"/>
      <c r="DW96" s="101"/>
      <c r="DX96" s="101"/>
      <c r="DY96" s="101"/>
      <c r="DZ96" s="101"/>
      <c r="EA96" s="101"/>
      <c r="EB96" s="101"/>
      <c r="EC96" s="101"/>
      <c r="ED96" s="101"/>
      <c r="EE96" s="101"/>
      <c r="EF96" s="101"/>
      <c r="EG96" s="101"/>
      <c r="EH96" s="101"/>
      <c r="EI96" s="101"/>
      <c r="EJ96" s="101"/>
      <c r="EK96" s="101"/>
      <c r="EL96" s="101"/>
      <c r="EM96" s="101"/>
      <c r="EN96" s="101"/>
      <c r="EO96" s="101"/>
      <c r="EP96" s="101"/>
      <c r="EQ96" s="101"/>
      <c r="ER96" s="101"/>
      <c r="ES96" s="101"/>
      <c r="ET96" s="101"/>
      <c r="EU96" s="101"/>
      <c r="EV96" s="101"/>
      <c r="EW96" s="101"/>
      <c r="EX96" s="101"/>
      <c r="EY96" s="101"/>
      <c r="EZ96" s="101"/>
      <c r="FA96" s="101"/>
      <c r="FB96" s="101"/>
      <c r="FC96" s="101"/>
      <c r="FD96" s="101"/>
      <c r="FE96" s="101"/>
      <c r="FF96" s="101"/>
      <c r="FG96" s="101"/>
      <c r="FH96" s="101"/>
      <c r="FI96" s="101"/>
      <c r="FJ96" s="101"/>
      <c r="FK96" s="101"/>
      <c r="FL96" s="101"/>
      <c r="FM96" s="101"/>
      <c r="FN96" s="101"/>
      <c r="FO96" s="101"/>
      <c r="FP96" s="101"/>
      <c r="FQ96" s="101"/>
      <c r="FR96" s="101"/>
      <c r="FS96" s="101"/>
      <c r="FT96" s="101"/>
      <c r="FU96" s="101"/>
    </row>
    <row r="97" spans="1:177" s="94" customFormat="1" ht="12.9" customHeight="1">
      <c r="A97" s="171"/>
      <c r="B97" s="318" t="s">
        <v>1</v>
      </c>
      <c r="C97" s="561" t="s">
        <v>529</v>
      </c>
      <c r="D97" s="100"/>
      <c r="E97" s="240"/>
      <c r="F97" s="263"/>
      <c r="G97" s="433"/>
      <c r="H97" s="433"/>
      <c r="I97" s="433"/>
      <c r="J97" s="433"/>
      <c r="K97" s="263"/>
      <c r="L97" s="292"/>
      <c r="M97" s="322"/>
      <c r="N97" s="322"/>
      <c r="O97" s="169"/>
      <c r="P97" s="322"/>
      <c r="Q97" s="322"/>
      <c r="R97" s="36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  <c r="AE97" s="101"/>
      <c r="AF97" s="101"/>
      <c r="AG97" s="101"/>
      <c r="AH97" s="101"/>
      <c r="AI97" s="101"/>
      <c r="AJ97" s="101"/>
      <c r="AK97" s="101"/>
      <c r="AL97" s="101"/>
      <c r="AM97" s="101"/>
      <c r="AN97" s="101"/>
      <c r="AO97" s="101"/>
      <c r="AP97" s="101"/>
      <c r="AQ97" s="101"/>
      <c r="AR97" s="101"/>
      <c r="AS97" s="101"/>
      <c r="AT97" s="101"/>
      <c r="AU97" s="101"/>
      <c r="AV97" s="101"/>
      <c r="AW97" s="101"/>
      <c r="AX97" s="101"/>
      <c r="AY97" s="101"/>
      <c r="AZ97" s="101"/>
      <c r="BA97" s="101"/>
      <c r="BB97" s="101"/>
      <c r="BC97" s="101"/>
      <c r="BD97" s="101"/>
      <c r="BE97" s="101"/>
      <c r="BF97" s="101"/>
      <c r="BG97" s="101"/>
      <c r="BH97" s="101"/>
      <c r="BI97" s="101"/>
      <c r="BJ97" s="101"/>
      <c r="BK97" s="101"/>
      <c r="BL97" s="101"/>
      <c r="BM97" s="101"/>
      <c r="BN97" s="101"/>
      <c r="BO97" s="101"/>
      <c r="BP97" s="101"/>
      <c r="BQ97" s="101"/>
      <c r="BR97" s="101"/>
      <c r="BS97" s="101"/>
      <c r="BT97" s="101"/>
      <c r="BU97" s="101"/>
      <c r="BV97" s="101"/>
      <c r="BW97" s="101"/>
      <c r="BX97" s="101"/>
      <c r="BY97" s="101"/>
      <c r="BZ97" s="101"/>
      <c r="CA97" s="101"/>
      <c r="CB97" s="101"/>
      <c r="CC97" s="101"/>
      <c r="CD97" s="101"/>
      <c r="CE97" s="101"/>
      <c r="CF97" s="101"/>
      <c r="CG97" s="101"/>
      <c r="CH97" s="101"/>
      <c r="CI97" s="101"/>
      <c r="CJ97" s="101"/>
      <c r="CK97" s="101"/>
      <c r="CL97" s="101"/>
      <c r="CM97" s="101"/>
      <c r="CN97" s="101"/>
      <c r="CO97" s="101"/>
      <c r="CP97" s="101"/>
      <c r="CQ97" s="101"/>
      <c r="CR97" s="101"/>
      <c r="CS97" s="101"/>
      <c r="CT97" s="101"/>
      <c r="CU97" s="101"/>
      <c r="CV97" s="101"/>
      <c r="CW97" s="101"/>
      <c r="CX97" s="101"/>
      <c r="CY97" s="101"/>
      <c r="CZ97" s="101"/>
      <c r="DA97" s="101"/>
      <c r="DB97" s="101"/>
      <c r="DC97" s="101"/>
      <c r="DD97" s="101"/>
      <c r="DE97" s="101"/>
      <c r="DF97" s="101"/>
      <c r="DG97" s="101"/>
      <c r="DH97" s="101"/>
      <c r="DI97" s="101"/>
      <c r="DJ97" s="101"/>
      <c r="DK97" s="101"/>
      <c r="DL97" s="101"/>
      <c r="DM97" s="101"/>
      <c r="DN97" s="101"/>
      <c r="DO97" s="101"/>
      <c r="DP97" s="101"/>
      <c r="DQ97" s="101"/>
      <c r="DR97" s="101"/>
      <c r="DS97" s="101"/>
      <c r="DT97" s="101"/>
      <c r="DU97" s="101"/>
      <c r="DV97" s="101"/>
      <c r="DW97" s="101"/>
      <c r="DX97" s="101"/>
      <c r="DY97" s="101"/>
      <c r="DZ97" s="101"/>
      <c r="EA97" s="101"/>
      <c r="EB97" s="101"/>
      <c r="EC97" s="101"/>
      <c r="ED97" s="101"/>
      <c r="EE97" s="101"/>
      <c r="EF97" s="101"/>
      <c r="EG97" s="101"/>
      <c r="EH97" s="101"/>
      <c r="EI97" s="101"/>
      <c r="EJ97" s="101"/>
      <c r="EK97" s="101"/>
      <c r="EL97" s="101"/>
      <c r="EM97" s="101"/>
      <c r="EN97" s="101"/>
      <c r="EO97" s="101"/>
      <c r="EP97" s="101"/>
      <c r="EQ97" s="101"/>
      <c r="ER97" s="101"/>
      <c r="ES97" s="101"/>
      <c r="ET97" s="101"/>
      <c r="EU97" s="101"/>
      <c r="EV97" s="101"/>
      <c r="EW97" s="101"/>
      <c r="EX97" s="101"/>
      <c r="EY97" s="101"/>
      <c r="EZ97" s="101"/>
      <c r="FA97" s="101"/>
      <c r="FB97" s="101"/>
      <c r="FC97" s="101"/>
      <c r="FD97" s="101"/>
      <c r="FE97" s="101"/>
      <c r="FF97" s="101"/>
      <c r="FG97" s="101"/>
      <c r="FH97" s="101"/>
      <c r="FI97" s="101"/>
      <c r="FJ97" s="101"/>
      <c r="FK97" s="101"/>
      <c r="FL97" s="101"/>
      <c r="FM97" s="101"/>
      <c r="FN97" s="101"/>
      <c r="FO97" s="101"/>
      <c r="FP97" s="101"/>
      <c r="FQ97" s="101"/>
      <c r="FR97" s="101"/>
      <c r="FS97" s="101"/>
      <c r="FT97" s="101"/>
      <c r="FU97" s="101"/>
    </row>
    <row r="98" spans="1:177" s="101" customFormat="1" ht="11.4">
      <c r="A98" s="171">
        <v>21</v>
      </c>
      <c r="B98" s="346" t="s">
        <v>644</v>
      </c>
      <c r="C98" s="100"/>
      <c r="D98" s="100"/>
      <c r="E98" s="434" t="s">
        <v>645</v>
      </c>
      <c r="F98" s="371">
        <v>2</v>
      </c>
      <c r="G98" s="371">
        <v>2</v>
      </c>
      <c r="H98" s="371">
        <v>1</v>
      </c>
      <c r="I98" s="372">
        <v>1</v>
      </c>
      <c r="J98" s="372">
        <v>6</v>
      </c>
      <c r="K98" s="371">
        <f>SUM(F98:J98)</f>
        <v>12</v>
      </c>
      <c r="L98" s="292" t="s">
        <v>17</v>
      </c>
      <c r="M98" s="322"/>
      <c r="N98" s="322"/>
      <c r="O98" s="169"/>
      <c r="P98" s="322">
        <f>+M98*K98</f>
        <v>0</v>
      </c>
      <c r="Q98" s="322">
        <f>+N98*K98</f>
        <v>0</v>
      </c>
      <c r="R98" s="361">
        <f>+O98*K98</f>
        <v>0</v>
      </c>
    </row>
    <row r="99" spans="1:177" s="94" customFormat="1" ht="11.4">
      <c r="A99" s="171"/>
      <c r="B99" s="318" t="s">
        <v>1</v>
      </c>
      <c r="C99" s="561" t="s">
        <v>646</v>
      </c>
      <c r="D99" s="100"/>
      <c r="E99" s="240"/>
      <c r="F99" s="439"/>
      <c r="G99" s="439"/>
      <c r="H99" s="439"/>
      <c r="I99" s="439"/>
      <c r="J99" s="439"/>
      <c r="K99" s="439"/>
      <c r="L99" s="292"/>
      <c r="M99" s="322"/>
      <c r="N99" s="322"/>
      <c r="O99" s="169"/>
      <c r="P99" s="322"/>
      <c r="Q99" s="322"/>
      <c r="R99" s="361"/>
    </row>
    <row r="100" spans="1:177" s="94" customFormat="1" ht="11.4">
      <c r="A100" s="171"/>
      <c r="B100" s="318" t="s">
        <v>1</v>
      </c>
      <c r="C100" s="561" t="s">
        <v>647</v>
      </c>
      <c r="D100" s="100"/>
      <c r="E100" s="240"/>
      <c r="F100" s="439"/>
      <c r="G100" s="440"/>
      <c r="H100" s="440"/>
      <c r="I100" s="440"/>
      <c r="J100" s="440"/>
      <c r="K100" s="439"/>
      <c r="L100" s="292"/>
      <c r="M100" s="322"/>
      <c r="N100" s="322"/>
      <c r="O100" s="169"/>
      <c r="P100" s="322"/>
      <c r="Q100" s="322"/>
      <c r="R100" s="361"/>
    </row>
    <row r="101" spans="1:177" s="245" customFormat="1" ht="12">
      <c r="A101" s="171">
        <v>22</v>
      </c>
      <c r="B101" s="346" t="s">
        <v>648</v>
      </c>
      <c r="C101" s="100"/>
      <c r="D101" s="100"/>
      <c r="E101" s="434" t="s">
        <v>645</v>
      </c>
      <c r="F101" s="371">
        <v>1</v>
      </c>
      <c r="G101" s="371">
        <v>1</v>
      </c>
      <c r="H101" s="371">
        <v>1</v>
      </c>
      <c r="I101" s="372">
        <v>0</v>
      </c>
      <c r="J101" s="372">
        <v>6</v>
      </c>
      <c r="K101" s="371">
        <f>SUM(F101:J101)</f>
        <v>9</v>
      </c>
      <c r="L101" s="292" t="s">
        <v>17</v>
      </c>
      <c r="M101" s="322"/>
      <c r="N101" s="322"/>
      <c r="O101" s="169"/>
      <c r="P101" s="322">
        <f>+M101*K101</f>
        <v>0</v>
      </c>
      <c r="Q101" s="322">
        <f>+N101*K101</f>
        <v>0</v>
      </c>
      <c r="R101" s="361">
        <f>+O101*K101</f>
        <v>0</v>
      </c>
    </row>
    <row r="102" spans="1:177" s="245" customFormat="1" ht="12">
      <c r="A102" s="171"/>
      <c r="B102" s="318" t="s">
        <v>1</v>
      </c>
      <c r="C102" s="561" t="s">
        <v>649</v>
      </c>
      <c r="D102" s="100"/>
      <c r="E102" s="240"/>
      <c r="F102" s="439"/>
      <c r="G102" s="439"/>
      <c r="H102" s="439"/>
      <c r="I102" s="439"/>
      <c r="J102" s="439"/>
      <c r="K102" s="439"/>
      <c r="L102" s="292"/>
      <c r="M102" s="322"/>
      <c r="N102" s="322"/>
      <c r="O102" s="169"/>
      <c r="P102" s="322"/>
      <c r="Q102" s="322"/>
      <c r="R102" s="361"/>
    </row>
    <row r="103" spans="1:177" s="245" customFormat="1" ht="12">
      <c r="A103" s="171"/>
      <c r="B103" s="318" t="s">
        <v>1</v>
      </c>
      <c r="C103" s="561" t="s">
        <v>650</v>
      </c>
      <c r="D103" s="100"/>
      <c r="E103" s="240"/>
      <c r="F103" s="439"/>
      <c r="G103" s="440"/>
      <c r="H103" s="440"/>
      <c r="I103" s="440"/>
      <c r="J103" s="440"/>
      <c r="K103" s="439"/>
      <c r="L103" s="292"/>
      <c r="M103" s="322"/>
      <c r="N103" s="322"/>
      <c r="O103" s="169"/>
      <c r="P103" s="322"/>
      <c r="Q103" s="322"/>
      <c r="R103" s="361"/>
    </row>
    <row r="104" spans="1:177" s="245" customFormat="1" ht="12">
      <c r="A104" s="171">
        <v>23</v>
      </c>
      <c r="B104" s="346" t="s">
        <v>648</v>
      </c>
      <c r="C104" s="100"/>
      <c r="D104" s="100"/>
      <c r="E104" s="434" t="s">
        <v>645</v>
      </c>
      <c r="F104" s="371">
        <v>0</v>
      </c>
      <c r="G104" s="371">
        <v>0</v>
      </c>
      <c r="H104" s="371">
        <v>0</v>
      </c>
      <c r="I104" s="372">
        <v>0</v>
      </c>
      <c r="J104" s="372">
        <v>6</v>
      </c>
      <c r="K104" s="371">
        <f>SUM(F104:J104)</f>
        <v>6</v>
      </c>
      <c r="L104" s="292" t="s">
        <v>17</v>
      </c>
      <c r="M104" s="322"/>
      <c r="N104" s="322"/>
      <c r="O104" s="169"/>
      <c r="P104" s="322">
        <f>+M104*K104</f>
        <v>0</v>
      </c>
      <c r="Q104" s="322">
        <f>+N104*K104</f>
        <v>0</v>
      </c>
      <c r="R104" s="361">
        <f>+O104*K104</f>
        <v>0</v>
      </c>
    </row>
    <row r="105" spans="1:177" s="245" customFormat="1" ht="12">
      <c r="A105" s="171"/>
      <c r="B105" s="318" t="s">
        <v>1</v>
      </c>
      <c r="C105" s="561" t="s">
        <v>651</v>
      </c>
      <c r="D105" s="100"/>
      <c r="E105" s="240"/>
      <c r="F105" s="439"/>
      <c r="G105" s="439"/>
      <c r="H105" s="439"/>
      <c r="I105" s="439"/>
      <c r="J105" s="439"/>
      <c r="K105" s="439"/>
      <c r="L105" s="292"/>
      <c r="M105" s="322"/>
      <c r="N105" s="322"/>
      <c r="O105" s="169"/>
      <c r="P105" s="322"/>
      <c r="Q105" s="322"/>
      <c r="R105" s="361"/>
    </row>
    <row r="106" spans="1:177" s="245" customFormat="1" ht="12">
      <c r="A106" s="171"/>
      <c r="B106" s="318" t="s">
        <v>1</v>
      </c>
      <c r="C106" s="561" t="s">
        <v>652</v>
      </c>
      <c r="D106" s="100"/>
      <c r="E106" s="240"/>
      <c r="F106" s="439"/>
      <c r="G106" s="440"/>
      <c r="H106" s="440"/>
      <c r="I106" s="440"/>
      <c r="J106" s="440"/>
      <c r="K106" s="439"/>
      <c r="L106" s="292"/>
      <c r="M106" s="322"/>
      <c r="N106" s="322"/>
      <c r="O106" s="169"/>
      <c r="P106" s="322"/>
      <c r="Q106" s="322"/>
      <c r="R106" s="361"/>
    </row>
    <row r="107" spans="1:177" s="245" customFormat="1" ht="12">
      <c r="A107" s="171"/>
      <c r="B107" s="318"/>
      <c r="C107" s="561"/>
      <c r="D107" s="100"/>
      <c r="E107" s="240"/>
      <c r="F107" s="263"/>
      <c r="G107" s="433"/>
      <c r="H107" s="433"/>
      <c r="I107" s="433"/>
      <c r="J107" s="433"/>
      <c r="K107" s="263"/>
      <c r="L107" s="292"/>
      <c r="M107" s="322"/>
      <c r="N107" s="322"/>
      <c r="O107" s="169"/>
      <c r="P107" s="322"/>
      <c r="Q107" s="322"/>
      <c r="R107" s="361"/>
    </row>
    <row r="108" spans="1:177" s="245" customFormat="1" ht="12">
      <c r="A108" s="105"/>
      <c r="B108" s="346"/>
      <c r="C108" s="100"/>
      <c r="D108" s="100"/>
      <c r="E108" s="240"/>
      <c r="F108" s="232"/>
      <c r="G108" s="102"/>
      <c r="H108" s="102"/>
      <c r="I108" s="102"/>
      <c r="J108" s="102"/>
      <c r="K108" s="232"/>
      <c r="L108" s="292"/>
      <c r="M108" s="322"/>
      <c r="N108" s="322"/>
      <c r="O108" s="169"/>
      <c r="P108" s="322"/>
      <c r="Q108" s="322"/>
      <c r="R108" s="361"/>
    </row>
    <row r="109" spans="1:177" s="245" customFormat="1" ht="12.6" thickBot="1">
      <c r="A109" s="576"/>
      <c r="B109" s="241"/>
      <c r="C109" s="242"/>
      <c r="D109" s="243"/>
      <c r="E109" s="241"/>
      <c r="F109" s="244" t="s">
        <v>681</v>
      </c>
      <c r="G109" s="244"/>
      <c r="H109" s="244"/>
      <c r="I109" s="244"/>
      <c r="J109" s="244"/>
      <c r="K109" s="244"/>
      <c r="L109" s="244"/>
      <c r="M109" s="244"/>
      <c r="N109" s="244"/>
      <c r="O109" s="214"/>
      <c r="P109" s="469">
        <f t="shared" ref="P109:Q109" si="20">SUM(P11:P108)</f>
        <v>0</v>
      </c>
      <c r="Q109" s="469">
        <f t="shared" si="20"/>
        <v>0</v>
      </c>
      <c r="R109" s="571">
        <f>SUM(R11:R108)</f>
        <v>0</v>
      </c>
    </row>
    <row r="110" spans="1:177" s="245" customFormat="1" ht="12">
      <c r="A110" s="575"/>
      <c r="B110" s="239"/>
      <c r="C110" s="100"/>
      <c r="D110" s="112"/>
      <c r="E110" s="237"/>
      <c r="F110" s="167"/>
      <c r="G110" s="114"/>
      <c r="H110" s="114"/>
      <c r="I110" s="114"/>
      <c r="J110" s="114"/>
      <c r="K110" s="114"/>
      <c r="L110" s="114"/>
      <c r="M110" s="204"/>
      <c r="N110" s="204"/>
      <c r="O110" s="572"/>
      <c r="P110" s="572"/>
      <c r="Q110" s="572"/>
      <c r="R110" s="573"/>
    </row>
    <row r="111" spans="1:177" s="245" customFormat="1" ht="13.8" thickBot="1">
      <c r="A111" s="577"/>
      <c r="B111" s="220"/>
      <c r="C111" s="221"/>
      <c r="D111" s="221"/>
      <c r="E111" s="246"/>
      <c r="F111" s="247" t="s">
        <v>682</v>
      </c>
      <c r="G111" s="247"/>
      <c r="H111" s="247"/>
      <c r="I111" s="247"/>
      <c r="J111" s="247"/>
      <c r="K111" s="247"/>
      <c r="L111" s="120"/>
      <c r="M111" s="120"/>
      <c r="N111" s="120"/>
      <c r="O111" s="120"/>
      <c r="P111" s="120"/>
      <c r="Q111" s="120"/>
      <c r="R111" s="574">
        <f>SUM(R109)</f>
        <v>0</v>
      </c>
    </row>
    <row r="112" spans="1:177" s="245" customFormat="1" ht="12">
      <c r="E112" s="233"/>
      <c r="O112" s="446"/>
      <c r="P112" s="446"/>
      <c r="Q112" s="446"/>
    </row>
    <row r="113" spans="2:18" s="245" customFormat="1" ht="12">
      <c r="B113" s="245" t="s">
        <v>589</v>
      </c>
      <c r="E113" s="233"/>
      <c r="O113" s="446"/>
      <c r="P113" s="446"/>
      <c r="Q113" s="446"/>
      <c r="R113" s="312">
        <f>SUMPRODUCT(K9:K110,O9:O110)</f>
        <v>0</v>
      </c>
    </row>
    <row r="114" spans="2:18" s="245" customFormat="1" ht="12">
      <c r="B114" s="245" t="s">
        <v>1</v>
      </c>
      <c r="C114" s="245" t="s">
        <v>415</v>
      </c>
      <c r="E114" s="233"/>
      <c r="O114" s="446"/>
      <c r="P114" s="446"/>
      <c r="Q114" s="446"/>
      <c r="R114" s="312"/>
    </row>
    <row r="115" spans="2:18" s="245" customFormat="1" ht="12">
      <c r="B115" s="245" t="s">
        <v>1</v>
      </c>
      <c r="C115" s="245" t="s">
        <v>590</v>
      </c>
      <c r="E115" s="233"/>
      <c r="O115" s="446"/>
      <c r="P115" s="446"/>
      <c r="Q115" s="446"/>
      <c r="R115" s="312"/>
    </row>
    <row r="116" spans="2:18" s="245" customFormat="1" ht="12">
      <c r="E116" s="233"/>
      <c r="O116" s="446"/>
      <c r="P116" s="446"/>
      <c r="Q116" s="446"/>
      <c r="R116" s="312"/>
    </row>
  </sheetData>
  <mergeCells count="14">
    <mergeCell ref="A7:R7"/>
    <mergeCell ref="O2:R2"/>
    <mergeCell ref="A5:A6"/>
    <mergeCell ref="B5:D5"/>
    <mergeCell ref="E5:E6"/>
    <mergeCell ref="O5:O6"/>
    <mergeCell ref="R5:R6"/>
    <mergeCell ref="B6:D6"/>
    <mergeCell ref="F5:K5"/>
    <mergeCell ref="L5:L6"/>
    <mergeCell ref="M5:M6"/>
    <mergeCell ref="N5:N6"/>
    <mergeCell ref="P5:P6"/>
    <mergeCell ref="Q5:Q6"/>
  </mergeCells>
  <phoneticPr fontId="51" type="noConversion"/>
  <pageMargins left="0.2" right="0.2" top="0.3" bottom="0.3" header="0.5905500874890639" footer="0.5905500874890639"/>
  <pageSetup paperSize="9" scale="37" orientation="portrait" r:id="rId1"/>
  <headerFooter>
    <oddFooter>&amp;A&amp;RPage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7DAA3-90EC-4F11-B142-1E92722CEE7E}">
  <dimension ref="A1:DZ116"/>
  <sheetViews>
    <sheetView tabSelected="1" zoomScale="85" zoomScaleNormal="85" zoomScaleSheetLayoutView="100" workbookViewId="0">
      <pane ySplit="7" topLeftCell="A89" activePane="bottomLeft" state="frozen"/>
      <selection activeCell="N8" sqref="N8"/>
      <selection pane="bottomLeft" activeCell="B110" sqref="B110"/>
    </sheetView>
  </sheetViews>
  <sheetFormatPr defaultColWidth="10" defaultRowHeight="14.4"/>
  <cols>
    <col min="1" max="1" width="5.6640625" customWidth="1"/>
    <col min="2" max="2" width="3.6640625" customWidth="1"/>
    <col min="3" max="3" width="20.6640625" customWidth="1"/>
    <col min="4" max="4" width="35.6640625" customWidth="1"/>
    <col min="5" max="5" width="7.6640625" customWidth="1"/>
    <col min="6" max="11" width="7.6640625" style="122" customWidth="1"/>
    <col min="12" max="12" width="6.6640625" customWidth="1"/>
    <col min="13" max="14" width="14.109375" customWidth="1"/>
    <col min="15" max="15" width="13.6640625" customWidth="1"/>
    <col min="16" max="16" width="15.88671875" customWidth="1"/>
    <col min="17" max="17" width="13.6640625" customWidth="1"/>
    <col min="18" max="18" width="15.44140625" customWidth="1"/>
  </cols>
  <sheetData>
    <row r="1" spans="1:130" s="14" customFormat="1" ht="15" customHeight="1">
      <c r="A1" s="61" t="s">
        <v>74</v>
      </c>
      <c r="B1" s="23"/>
      <c r="C1" s="62"/>
      <c r="D1" s="62"/>
      <c r="E1" s="63"/>
      <c r="F1" s="123"/>
      <c r="G1" s="123"/>
      <c r="H1" s="123"/>
      <c r="I1" s="123"/>
      <c r="J1" s="123"/>
      <c r="K1" s="123"/>
      <c r="L1" s="62"/>
      <c r="M1" s="62"/>
      <c r="N1" s="62"/>
    </row>
    <row r="2" spans="1:130" s="14" customFormat="1" ht="13.2" customHeight="1">
      <c r="A2" s="64" t="s">
        <v>76</v>
      </c>
      <c r="B2" s="65"/>
      <c r="C2" s="66"/>
      <c r="D2" s="67" t="str">
        <f>Recap!E4</f>
        <v>:  DESIGN INTERIOR FIT-OUT BPDP KELAPA SAWIT</v>
      </c>
      <c r="F2" s="123"/>
      <c r="G2" s="123"/>
      <c r="H2" s="123"/>
      <c r="I2" s="123"/>
      <c r="J2" s="123"/>
      <c r="K2" s="123"/>
      <c r="L2" s="250"/>
      <c r="M2" s="250"/>
      <c r="N2" s="250"/>
      <c r="O2" s="623"/>
      <c r="P2" s="623"/>
      <c r="Q2" s="623"/>
      <c r="R2" s="623"/>
    </row>
    <row r="3" spans="1:130" s="14" customFormat="1" ht="13.2" customHeight="1">
      <c r="A3" s="71" t="s">
        <v>88</v>
      </c>
      <c r="B3" s="66"/>
      <c r="C3" s="66"/>
      <c r="D3" s="30" t="s">
        <v>308</v>
      </c>
      <c r="F3" s="123"/>
      <c r="G3" s="123"/>
      <c r="H3" s="123"/>
      <c r="I3" s="123"/>
      <c r="J3" s="123"/>
      <c r="K3" s="123"/>
      <c r="L3" s="253"/>
      <c r="M3" s="253"/>
      <c r="N3" s="253"/>
      <c r="O3" s="124"/>
      <c r="P3" s="124"/>
      <c r="Q3" s="124"/>
      <c r="R3" s="31"/>
    </row>
    <row r="4" spans="1:130" s="97" customFormat="1" ht="4.95" customHeight="1" thickBot="1">
      <c r="A4" s="125"/>
      <c r="B4" s="125"/>
      <c r="C4" s="126"/>
      <c r="D4" s="126"/>
      <c r="E4" s="127"/>
      <c r="F4" s="128"/>
      <c r="G4" s="128"/>
      <c r="H4" s="128"/>
      <c r="I4" s="128"/>
      <c r="J4" s="128"/>
      <c r="K4" s="128"/>
      <c r="L4" s="125"/>
      <c r="M4" s="125"/>
      <c r="N4" s="125"/>
      <c r="O4" s="129"/>
      <c r="P4" s="129"/>
      <c r="Q4" s="129"/>
      <c r="R4" s="129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6"/>
      <c r="CC4" s="116"/>
      <c r="CD4" s="116"/>
      <c r="CE4" s="116"/>
      <c r="CF4" s="116"/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6"/>
      <c r="DA4" s="116"/>
      <c r="DB4" s="116"/>
      <c r="DC4" s="116"/>
      <c r="DD4" s="116"/>
      <c r="DE4" s="116"/>
      <c r="DF4" s="116"/>
      <c r="DG4" s="116"/>
      <c r="DH4" s="116"/>
      <c r="DI4" s="116"/>
      <c r="DJ4" s="116"/>
      <c r="DK4" s="116"/>
      <c r="DL4" s="116"/>
      <c r="DM4" s="116"/>
      <c r="DN4" s="116"/>
      <c r="DO4" s="116"/>
      <c r="DP4" s="116"/>
      <c r="DQ4" s="116"/>
      <c r="DR4" s="116"/>
      <c r="DS4" s="116"/>
      <c r="DT4" s="116"/>
      <c r="DU4" s="116"/>
      <c r="DV4" s="116"/>
      <c r="DW4" s="116"/>
      <c r="DX4" s="116"/>
      <c r="DY4" s="116"/>
      <c r="DZ4" s="116"/>
    </row>
    <row r="5" spans="1:130" s="71" customFormat="1" ht="13.2" customHeight="1" collapsed="1">
      <c r="A5" s="643" t="s">
        <v>90</v>
      </c>
      <c r="B5" s="645" t="s">
        <v>10</v>
      </c>
      <c r="C5" s="646"/>
      <c r="D5" s="647"/>
      <c r="E5" s="633" t="s">
        <v>83</v>
      </c>
      <c r="F5" s="648" t="s">
        <v>77</v>
      </c>
      <c r="G5" s="649"/>
      <c r="H5" s="649"/>
      <c r="I5" s="649"/>
      <c r="J5" s="649"/>
      <c r="K5" s="649"/>
      <c r="L5" s="624" t="s">
        <v>215</v>
      </c>
      <c r="M5" s="633" t="s">
        <v>657</v>
      </c>
      <c r="N5" s="633" t="s">
        <v>658</v>
      </c>
      <c r="O5" s="633" t="s">
        <v>213</v>
      </c>
      <c r="P5" s="650" t="s">
        <v>659</v>
      </c>
      <c r="Q5" s="652" t="s">
        <v>660</v>
      </c>
      <c r="R5" s="638" t="s">
        <v>214</v>
      </c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</row>
    <row r="6" spans="1:130" s="71" customFormat="1" ht="13.2" customHeight="1">
      <c r="A6" s="644"/>
      <c r="B6" s="640" t="s">
        <v>13</v>
      </c>
      <c r="C6" s="641"/>
      <c r="D6" s="642"/>
      <c r="E6" s="634"/>
      <c r="F6" s="330" t="s">
        <v>216</v>
      </c>
      <c r="G6" s="330" t="s">
        <v>424</v>
      </c>
      <c r="H6" s="330" t="s">
        <v>217</v>
      </c>
      <c r="I6" s="248" t="s">
        <v>218</v>
      </c>
      <c r="J6" s="248" t="s">
        <v>425</v>
      </c>
      <c r="K6" s="248" t="s">
        <v>157</v>
      </c>
      <c r="L6" s="625"/>
      <c r="M6" s="634"/>
      <c r="N6" s="634"/>
      <c r="O6" s="634"/>
      <c r="P6" s="651"/>
      <c r="Q6" s="653"/>
      <c r="R6" s="6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</row>
    <row r="7" spans="1:130" s="276" customFormat="1" ht="30" customHeight="1" thickBot="1">
      <c r="A7" s="635" t="s">
        <v>212</v>
      </c>
      <c r="B7" s="636"/>
      <c r="C7" s="636"/>
      <c r="D7" s="636"/>
      <c r="E7" s="636"/>
      <c r="F7" s="636"/>
      <c r="G7" s="636"/>
      <c r="H7" s="636"/>
      <c r="I7" s="636"/>
      <c r="J7" s="636"/>
      <c r="K7" s="636"/>
      <c r="L7" s="636"/>
      <c r="M7" s="636"/>
      <c r="N7" s="636"/>
      <c r="O7" s="636"/>
      <c r="P7" s="636"/>
      <c r="Q7" s="636"/>
      <c r="R7" s="637"/>
      <c r="S7" s="285"/>
      <c r="T7" s="285"/>
      <c r="U7" s="285"/>
      <c r="V7" s="285"/>
      <c r="W7" s="285"/>
      <c r="X7" s="285"/>
      <c r="Y7" s="285"/>
      <c r="Z7" s="285"/>
      <c r="AA7" s="285"/>
      <c r="AB7" s="285"/>
      <c r="AC7" s="285"/>
      <c r="AD7" s="285"/>
      <c r="AE7" s="285"/>
      <c r="AF7" s="285"/>
      <c r="AG7" s="285"/>
      <c r="AH7" s="285"/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5"/>
      <c r="BA7" s="285"/>
      <c r="BB7" s="285"/>
      <c r="BC7" s="285"/>
      <c r="BD7" s="285"/>
      <c r="BE7" s="285"/>
      <c r="BF7" s="285"/>
      <c r="BG7" s="285"/>
      <c r="BH7" s="285"/>
      <c r="BI7" s="285"/>
      <c r="BJ7" s="285"/>
      <c r="BK7" s="285"/>
      <c r="BL7" s="285"/>
      <c r="BM7" s="285"/>
      <c r="BN7" s="285"/>
      <c r="BO7" s="285"/>
      <c r="BP7" s="285"/>
      <c r="BQ7" s="285"/>
      <c r="BR7" s="285"/>
      <c r="BS7" s="285"/>
      <c r="BT7" s="285"/>
      <c r="BU7" s="285"/>
      <c r="BV7" s="285"/>
      <c r="BW7" s="285"/>
      <c r="BX7" s="285"/>
      <c r="BY7" s="285"/>
      <c r="BZ7" s="285"/>
      <c r="CA7" s="285"/>
      <c r="CB7" s="285"/>
      <c r="CC7" s="285"/>
      <c r="CD7" s="285"/>
      <c r="CE7" s="285"/>
      <c r="CF7" s="285"/>
      <c r="CG7" s="285"/>
      <c r="CH7" s="285"/>
      <c r="CI7" s="285"/>
      <c r="CJ7" s="285"/>
      <c r="CK7" s="285"/>
      <c r="CL7" s="285"/>
      <c r="CM7" s="285"/>
      <c r="CN7" s="285"/>
      <c r="CO7" s="285"/>
      <c r="CP7" s="285"/>
      <c r="CQ7" s="285"/>
      <c r="CR7" s="285"/>
      <c r="CS7" s="285"/>
      <c r="CT7" s="285"/>
      <c r="CU7" s="285"/>
      <c r="CV7" s="285"/>
      <c r="CW7" s="285"/>
      <c r="CX7" s="285"/>
      <c r="CY7" s="285"/>
      <c r="CZ7" s="285"/>
      <c r="DA7" s="285"/>
      <c r="DB7" s="285"/>
      <c r="DC7" s="285"/>
      <c r="DD7" s="285"/>
      <c r="DE7" s="285"/>
      <c r="DF7" s="285"/>
      <c r="DG7" s="285"/>
      <c r="DH7" s="285"/>
      <c r="DI7" s="285"/>
      <c r="DJ7" s="285"/>
      <c r="DK7" s="285"/>
      <c r="DL7" s="285"/>
      <c r="DM7" s="285"/>
      <c r="DN7" s="285"/>
      <c r="DO7" s="285"/>
      <c r="DP7" s="285"/>
      <c r="DQ7" s="285"/>
      <c r="DR7" s="285"/>
      <c r="DS7" s="285"/>
      <c r="DT7" s="285"/>
      <c r="DU7" s="285"/>
      <c r="DV7" s="285"/>
      <c r="DW7" s="285"/>
      <c r="DX7" s="285"/>
      <c r="DY7" s="285"/>
      <c r="DZ7" s="285"/>
    </row>
    <row r="8" spans="1:130" s="276" customFormat="1" ht="7.95" customHeight="1" thickBot="1">
      <c r="A8" s="500"/>
      <c r="B8" s="323"/>
      <c r="C8" s="323"/>
      <c r="D8" s="323"/>
      <c r="E8" s="323"/>
      <c r="F8" s="331"/>
      <c r="G8" s="331"/>
      <c r="H8" s="331"/>
      <c r="I8" s="323"/>
      <c r="J8" s="323"/>
      <c r="K8" s="323"/>
      <c r="L8" s="323"/>
      <c r="M8" s="323"/>
      <c r="N8" s="323"/>
      <c r="O8" s="323"/>
      <c r="P8" s="323"/>
      <c r="Q8" s="323"/>
      <c r="R8" s="480"/>
      <c r="S8" s="285"/>
      <c r="T8" s="285"/>
      <c r="U8" s="285"/>
      <c r="V8" s="285"/>
      <c r="W8" s="285"/>
      <c r="X8" s="285"/>
      <c r="Y8" s="285"/>
      <c r="Z8" s="285"/>
      <c r="AA8" s="285"/>
      <c r="AB8" s="285"/>
      <c r="AC8" s="285"/>
      <c r="AD8" s="285"/>
      <c r="AE8" s="285"/>
      <c r="AF8" s="285"/>
      <c r="AG8" s="285"/>
      <c r="AH8" s="285"/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  <c r="BD8" s="285"/>
      <c r="BE8" s="285"/>
      <c r="BF8" s="285"/>
      <c r="BG8" s="285"/>
      <c r="BH8" s="285"/>
      <c r="BI8" s="285"/>
      <c r="BJ8" s="285"/>
      <c r="BK8" s="285"/>
      <c r="BL8" s="285"/>
      <c r="BM8" s="285"/>
      <c r="BN8" s="285"/>
      <c r="BO8" s="285"/>
      <c r="BP8" s="285"/>
      <c r="BQ8" s="285"/>
      <c r="BR8" s="285"/>
      <c r="BS8" s="285"/>
      <c r="BT8" s="285"/>
      <c r="BU8" s="285"/>
      <c r="BV8" s="285"/>
      <c r="BW8" s="285"/>
      <c r="BX8" s="285"/>
      <c r="BY8" s="285"/>
      <c r="BZ8" s="285"/>
      <c r="CA8" s="285"/>
      <c r="CB8" s="285"/>
      <c r="CC8" s="285"/>
      <c r="CD8" s="285"/>
      <c r="CE8" s="285"/>
      <c r="CF8" s="285"/>
      <c r="CG8" s="285"/>
      <c r="CH8" s="285"/>
      <c r="CI8" s="285"/>
      <c r="CJ8" s="285"/>
      <c r="CK8" s="285"/>
      <c r="CL8" s="285"/>
      <c r="CM8" s="285"/>
      <c r="CN8" s="285"/>
      <c r="CO8" s="285"/>
      <c r="CP8" s="285"/>
      <c r="CQ8" s="285"/>
      <c r="CR8" s="285"/>
      <c r="CS8" s="285"/>
      <c r="CT8" s="285"/>
      <c r="CU8" s="285"/>
      <c r="CV8" s="285"/>
      <c r="CW8" s="285"/>
      <c r="CX8" s="285"/>
      <c r="CY8" s="285"/>
      <c r="CZ8" s="285"/>
      <c r="DA8" s="285"/>
      <c r="DB8" s="285"/>
      <c r="DC8" s="285"/>
      <c r="DD8" s="285"/>
      <c r="DE8" s="285"/>
      <c r="DF8" s="285"/>
      <c r="DG8" s="285"/>
      <c r="DH8" s="285"/>
      <c r="DI8" s="285"/>
      <c r="DJ8" s="285"/>
      <c r="DK8" s="285"/>
      <c r="DL8" s="285"/>
      <c r="DM8" s="285"/>
      <c r="DN8" s="285"/>
      <c r="DO8" s="285"/>
      <c r="DP8" s="285"/>
      <c r="DQ8" s="285"/>
      <c r="DR8" s="285"/>
      <c r="DS8" s="285"/>
      <c r="DT8" s="285"/>
      <c r="DU8" s="285"/>
      <c r="DV8" s="285"/>
      <c r="DW8" s="285"/>
      <c r="DX8" s="285"/>
      <c r="DY8" s="285"/>
      <c r="DZ8" s="285"/>
    </row>
    <row r="9" spans="1:130" s="97" customFormat="1" ht="18" customHeight="1">
      <c r="A9" s="501" t="s">
        <v>390</v>
      </c>
      <c r="B9" s="131" t="s">
        <v>700</v>
      </c>
      <c r="C9" s="132"/>
      <c r="D9" s="133"/>
      <c r="E9" s="134"/>
      <c r="F9" s="135"/>
      <c r="G9" s="249"/>
      <c r="H9" s="249"/>
      <c r="I9" s="249"/>
      <c r="J9" s="135"/>
      <c r="K9" s="249"/>
      <c r="L9" s="254"/>
      <c r="M9" s="254"/>
      <c r="N9" s="254"/>
      <c r="O9" s="134"/>
      <c r="P9" s="460"/>
      <c r="Q9" s="364"/>
      <c r="R9" s="134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6"/>
      <c r="BK9" s="116"/>
      <c r="BL9" s="116"/>
      <c r="BM9" s="116"/>
      <c r="BN9" s="116"/>
      <c r="BO9" s="116"/>
      <c r="BP9" s="116"/>
      <c r="BQ9" s="116"/>
      <c r="BR9" s="116"/>
      <c r="BS9" s="116"/>
      <c r="BT9" s="116"/>
      <c r="BU9" s="116"/>
      <c r="BV9" s="116"/>
      <c r="BW9" s="116"/>
      <c r="BX9" s="116"/>
      <c r="BY9" s="116"/>
      <c r="BZ9" s="116"/>
      <c r="CA9" s="116"/>
      <c r="CB9" s="116"/>
      <c r="CC9" s="116"/>
      <c r="CD9" s="116"/>
      <c r="CE9" s="116"/>
      <c r="CF9" s="116"/>
      <c r="CG9" s="116"/>
      <c r="CH9" s="116"/>
      <c r="CI9" s="116"/>
      <c r="CJ9" s="116"/>
      <c r="CK9" s="116"/>
      <c r="CL9" s="116"/>
      <c r="CM9" s="116"/>
      <c r="CN9" s="116"/>
      <c r="CO9" s="116"/>
      <c r="CP9" s="116"/>
      <c r="CQ9" s="116"/>
      <c r="CR9" s="116"/>
      <c r="CS9" s="116"/>
      <c r="CT9" s="116"/>
      <c r="CU9" s="116"/>
      <c r="CV9" s="116"/>
      <c r="CW9" s="116"/>
      <c r="CX9" s="116"/>
      <c r="CY9" s="116"/>
      <c r="CZ9" s="116"/>
      <c r="DA9" s="116"/>
      <c r="DB9" s="116"/>
      <c r="DC9" s="116"/>
      <c r="DD9" s="116"/>
      <c r="DE9" s="116"/>
      <c r="DF9" s="116"/>
      <c r="DG9" s="116"/>
      <c r="DH9" s="116"/>
      <c r="DI9" s="116"/>
      <c r="DJ9" s="116"/>
      <c r="DK9" s="116"/>
      <c r="DL9" s="116"/>
      <c r="DM9" s="116"/>
      <c r="DN9" s="116"/>
      <c r="DO9" s="116"/>
      <c r="DP9" s="116"/>
      <c r="DQ9" s="116"/>
      <c r="DR9" s="116"/>
      <c r="DS9" s="116"/>
      <c r="DT9" s="116"/>
      <c r="DU9" s="116"/>
      <c r="DV9" s="116"/>
      <c r="DW9" s="116"/>
      <c r="DX9" s="116"/>
      <c r="DY9" s="116"/>
      <c r="DZ9" s="116"/>
    </row>
    <row r="10" spans="1:130" s="97" customFormat="1" ht="13.2">
      <c r="A10" s="502"/>
      <c r="B10" s="111"/>
      <c r="C10" s="112"/>
      <c r="D10" s="136"/>
      <c r="E10" s="114"/>
      <c r="F10" s="137"/>
      <c r="G10" s="238"/>
      <c r="H10" s="238"/>
      <c r="I10" s="238"/>
      <c r="J10" s="137"/>
      <c r="K10" s="238"/>
      <c r="L10" s="255"/>
      <c r="M10" s="255"/>
      <c r="N10" s="255"/>
      <c r="O10" s="114"/>
      <c r="P10" s="204"/>
      <c r="Q10" s="167"/>
      <c r="R10" s="481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  <c r="BM10" s="116"/>
      <c r="BN10" s="116"/>
      <c r="BO10" s="116"/>
      <c r="BP10" s="116"/>
      <c r="BQ10" s="116"/>
      <c r="BR10" s="116"/>
      <c r="BS10" s="116"/>
      <c r="BT10" s="116"/>
      <c r="BU10" s="116"/>
      <c r="BV10" s="116"/>
      <c r="BW10" s="116"/>
      <c r="BX10" s="116"/>
      <c r="BY10" s="116"/>
      <c r="BZ10" s="116"/>
      <c r="CA10" s="116"/>
      <c r="CB10" s="116"/>
      <c r="CC10" s="116"/>
      <c r="CD10" s="116"/>
      <c r="CE10" s="116"/>
      <c r="CF10" s="116"/>
      <c r="CG10" s="116"/>
      <c r="CH10" s="116"/>
      <c r="CI10" s="116"/>
      <c r="CJ10" s="116"/>
      <c r="CK10" s="116"/>
      <c r="CL10" s="116"/>
      <c r="CM10" s="116"/>
      <c r="CN10" s="116"/>
      <c r="CO10" s="116"/>
      <c r="CP10" s="116"/>
      <c r="CQ10" s="116"/>
      <c r="CR10" s="116"/>
      <c r="CS10" s="116"/>
      <c r="CT10" s="116"/>
      <c r="CU10" s="116"/>
      <c r="CV10" s="116"/>
      <c r="CW10" s="116"/>
      <c r="CX10" s="116"/>
      <c r="CY10" s="116"/>
      <c r="CZ10" s="116"/>
      <c r="DA10" s="116"/>
      <c r="DB10" s="116"/>
      <c r="DC10" s="116"/>
      <c r="DD10" s="116"/>
      <c r="DE10" s="116"/>
      <c r="DF10" s="116"/>
      <c r="DG10" s="116"/>
      <c r="DH10" s="116"/>
      <c r="DI10" s="116"/>
      <c r="DJ10" s="116"/>
      <c r="DK10" s="116"/>
      <c r="DL10" s="116"/>
      <c r="DM10" s="116"/>
      <c r="DN10" s="116"/>
      <c r="DO10" s="116"/>
      <c r="DP10" s="116"/>
      <c r="DQ10" s="116"/>
      <c r="DR10" s="116"/>
      <c r="DS10" s="116"/>
      <c r="DT10" s="116"/>
      <c r="DU10" s="116"/>
      <c r="DV10" s="116"/>
      <c r="DW10" s="116"/>
      <c r="DX10" s="116"/>
      <c r="DY10" s="116"/>
      <c r="DZ10" s="116"/>
    </row>
    <row r="11" spans="1:130" s="97" customFormat="1" ht="13.2">
      <c r="A11" s="503" t="s">
        <v>8</v>
      </c>
      <c r="B11" s="482" t="s">
        <v>260</v>
      </c>
      <c r="C11" s="116"/>
      <c r="D11" s="136"/>
      <c r="E11" s="114"/>
      <c r="F11" s="138"/>
      <c r="G11" s="238"/>
      <c r="H11" s="238"/>
      <c r="I11" s="238"/>
      <c r="J11" s="138"/>
      <c r="K11" s="238"/>
      <c r="L11" s="255"/>
      <c r="M11" s="255"/>
      <c r="N11" s="255"/>
      <c r="O11" s="114"/>
      <c r="P11" s="204"/>
      <c r="Q11" s="167"/>
      <c r="R11" s="114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  <c r="BM11" s="116"/>
      <c r="BN11" s="116"/>
      <c r="BO11" s="116"/>
      <c r="BP11" s="116"/>
      <c r="BQ11" s="116"/>
      <c r="BR11" s="116"/>
      <c r="BS11" s="116"/>
      <c r="BT11" s="116"/>
      <c r="BU11" s="116"/>
      <c r="BV11" s="116"/>
      <c r="BW11" s="116"/>
      <c r="BX11" s="116"/>
      <c r="BY11" s="116"/>
      <c r="BZ11" s="116"/>
      <c r="CA11" s="116"/>
      <c r="CB11" s="116"/>
      <c r="CC11" s="116"/>
      <c r="CD11" s="116"/>
      <c r="CE11" s="116"/>
      <c r="CF11" s="116"/>
      <c r="CG11" s="116"/>
      <c r="CH11" s="116"/>
      <c r="CI11" s="116"/>
      <c r="CJ11" s="116"/>
      <c r="CK11" s="116"/>
      <c r="CL11" s="116"/>
      <c r="CM11" s="116"/>
      <c r="CN11" s="116"/>
      <c r="CO11" s="116"/>
      <c r="CP11" s="116"/>
      <c r="CQ11" s="116"/>
      <c r="CR11" s="116"/>
      <c r="CS11" s="116"/>
      <c r="CT11" s="116"/>
      <c r="CU11" s="116"/>
      <c r="CV11" s="116"/>
      <c r="CW11" s="116"/>
      <c r="CX11" s="116"/>
      <c r="CY11" s="116"/>
      <c r="CZ11" s="116"/>
      <c r="DA11" s="116"/>
      <c r="DB11" s="116"/>
      <c r="DC11" s="116"/>
      <c r="DD11" s="116"/>
      <c r="DE11" s="116"/>
      <c r="DF11" s="116"/>
      <c r="DG11" s="116"/>
      <c r="DH11" s="116"/>
      <c r="DI11" s="116"/>
      <c r="DJ11" s="116"/>
      <c r="DK11" s="116"/>
      <c r="DL11" s="116"/>
      <c r="DM11" s="116"/>
      <c r="DN11" s="116"/>
      <c r="DO11" s="116"/>
      <c r="DP11" s="116"/>
      <c r="DQ11" s="116"/>
      <c r="DR11" s="116"/>
      <c r="DS11" s="116"/>
      <c r="DT11" s="116"/>
      <c r="DU11" s="116"/>
      <c r="DV11" s="116"/>
      <c r="DW11" s="116"/>
      <c r="DX11" s="116"/>
      <c r="DY11" s="116"/>
      <c r="DZ11" s="116"/>
    </row>
    <row r="12" spans="1:130" s="97" customFormat="1" ht="13.2">
      <c r="A12" s="503"/>
      <c r="B12" s="482"/>
      <c r="C12" s="116"/>
      <c r="D12" s="136"/>
      <c r="E12" s="114"/>
      <c r="F12" s="138"/>
      <c r="G12" s="238"/>
      <c r="H12" s="238"/>
      <c r="I12" s="238"/>
      <c r="J12" s="138"/>
      <c r="K12" s="238"/>
      <c r="L12" s="255"/>
      <c r="M12" s="255"/>
      <c r="N12" s="255"/>
      <c r="O12" s="114"/>
      <c r="P12" s="204"/>
      <c r="Q12" s="167"/>
      <c r="R12" s="114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6"/>
      <c r="BK12" s="116"/>
      <c r="BL12" s="116"/>
      <c r="BM12" s="116"/>
      <c r="BN12" s="116"/>
      <c r="BO12" s="116"/>
      <c r="BP12" s="116"/>
      <c r="BQ12" s="116"/>
      <c r="BR12" s="116"/>
      <c r="BS12" s="116"/>
      <c r="BT12" s="116"/>
      <c r="BU12" s="116"/>
      <c r="BV12" s="116"/>
      <c r="BW12" s="116"/>
      <c r="BX12" s="116"/>
      <c r="BY12" s="116"/>
      <c r="BZ12" s="116"/>
      <c r="CA12" s="116"/>
      <c r="CB12" s="116"/>
      <c r="CC12" s="116"/>
      <c r="CD12" s="116"/>
      <c r="CE12" s="116"/>
      <c r="CF12" s="116"/>
      <c r="CG12" s="116"/>
      <c r="CH12" s="116"/>
      <c r="CI12" s="116"/>
      <c r="CJ12" s="116"/>
      <c r="CK12" s="116"/>
      <c r="CL12" s="116"/>
      <c r="CM12" s="116"/>
      <c r="CN12" s="116"/>
      <c r="CO12" s="116"/>
      <c r="CP12" s="116"/>
      <c r="CQ12" s="116"/>
      <c r="CR12" s="116"/>
      <c r="CS12" s="116"/>
      <c r="CT12" s="116"/>
      <c r="CU12" s="116"/>
      <c r="CV12" s="116"/>
      <c r="CW12" s="116"/>
      <c r="CX12" s="116"/>
      <c r="CY12" s="116"/>
      <c r="CZ12" s="116"/>
      <c r="DA12" s="116"/>
      <c r="DB12" s="116"/>
      <c r="DC12" s="116"/>
      <c r="DD12" s="116"/>
      <c r="DE12" s="116"/>
      <c r="DF12" s="116"/>
      <c r="DG12" s="116"/>
      <c r="DH12" s="116"/>
      <c r="DI12" s="116"/>
      <c r="DJ12" s="116"/>
      <c r="DK12" s="116"/>
      <c r="DL12" s="116"/>
      <c r="DM12" s="116"/>
      <c r="DN12" s="116"/>
      <c r="DO12" s="116"/>
      <c r="DP12" s="116"/>
      <c r="DQ12" s="116"/>
      <c r="DR12" s="116"/>
      <c r="DS12" s="116"/>
      <c r="DT12" s="116"/>
      <c r="DU12" s="116"/>
      <c r="DV12" s="116"/>
      <c r="DW12" s="116"/>
      <c r="DX12" s="116"/>
      <c r="DY12" s="116"/>
      <c r="DZ12" s="116"/>
    </row>
    <row r="13" spans="1:130" s="97" customFormat="1" ht="13.2">
      <c r="A13" s="506">
        <v>1</v>
      </c>
      <c r="B13" s="351" t="s">
        <v>653</v>
      </c>
      <c r="C13" s="484"/>
      <c r="D13" s="140"/>
      <c r="E13" s="415" t="s">
        <v>429</v>
      </c>
      <c r="F13" s="332">
        <v>27.75</v>
      </c>
      <c r="G13" s="332">
        <v>39.4</v>
      </c>
      <c r="H13" s="332">
        <v>49.5</v>
      </c>
      <c r="I13" s="332">
        <v>57.7</v>
      </c>
      <c r="J13" s="293">
        <v>44.69</v>
      </c>
      <c r="K13" s="371">
        <v>219.04000000000002</v>
      </c>
      <c r="L13" s="292" t="s">
        <v>272</v>
      </c>
      <c r="M13" s="322"/>
      <c r="N13" s="322"/>
      <c r="O13" s="169"/>
      <c r="P13" s="322">
        <f>+M13*K13</f>
        <v>0</v>
      </c>
      <c r="Q13" s="322">
        <f>+N13*K13</f>
        <v>0</v>
      </c>
      <c r="R13" s="361">
        <f>+K13*O13</f>
        <v>0</v>
      </c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  <c r="CB13" s="106"/>
      <c r="CC13" s="106"/>
      <c r="CD13" s="106"/>
      <c r="CE13" s="106"/>
      <c r="CF13" s="106"/>
      <c r="CG13" s="106"/>
      <c r="CH13" s="106"/>
      <c r="CI13" s="106"/>
      <c r="CJ13" s="106"/>
      <c r="CK13" s="106"/>
      <c r="CL13" s="106"/>
      <c r="CM13" s="106"/>
      <c r="CN13" s="106"/>
      <c r="CO13" s="106"/>
      <c r="CP13" s="106"/>
      <c r="CQ13" s="106"/>
      <c r="CR13" s="106"/>
      <c r="CS13" s="106"/>
      <c r="CT13" s="106"/>
      <c r="CU13" s="106"/>
      <c r="CV13" s="106"/>
      <c r="CW13" s="106"/>
      <c r="CX13" s="106"/>
      <c r="CY13" s="106"/>
      <c r="CZ13" s="106"/>
      <c r="DA13" s="106"/>
      <c r="DB13" s="106"/>
      <c r="DC13" s="106"/>
      <c r="DD13" s="106"/>
      <c r="DE13" s="106"/>
      <c r="DF13" s="106"/>
      <c r="DG13" s="106"/>
      <c r="DH13" s="106"/>
      <c r="DI13" s="106"/>
      <c r="DJ13" s="106"/>
      <c r="DK13" s="106"/>
      <c r="DL13" s="106"/>
      <c r="DM13" s="106"/>
      <c r="DN13" s="106"/>
      <c r="DO13" s="106"/>
      <c r="DP13" s="106"/>
      <c r="DQ13" s="106"/>
      <c r="DR13" s="106"/>
      <c r="DS13" s="106"/>
      <c r="DT13" s="106"/>
      <c r="DU13" s="106"/>
      <c r="DV13" s="106"/>
      <c r="DW13" s="106"/>
      <c r="DX13" s="106"/>
      <c r="DY13" s="106"/>
      <c r="DZ13" s="106"/>
    </row>
    <row r="14" spans="1:130" s="97" customFormat="1" ht="13.2">
      <c r="A14" s="505"/>
      <c r="B14" s="352" t="s">
        <v>1</v>
      </c>
      <c r="C14" s="484" t="s">
        <v>664</v>
      </c>
      <c r="D14" s="143"/>
      <c r="E14" s="141"/>
      <c r="F14" s="332"/>
      <c r="G14" s="332"/>
      <c r="H14" s="332"/>
      <c r="I14" s="293"/>
      <c r="J14" s="293"/>
      <c r="K14" s="293"/>
      <c r="L14" s="292"/>
      <c r="M14" s="322"/>
      <c r="N14" s="322"/>
      <c r="O14" s="169"/>
      <c r="P14" s="322"/>
      <c r="Q14" s="322"/>
      <c r="R14" s="361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6"/>
      <c r="BP14" s="106"/>
      <c r="BQ14" s="106"/>
      <c r="BR14" s="106"/>
      <c r="BS14" s="106"/>
      <c r="BT14" s="106"/>
      <c r="BU14" s="106"/>
      <c r="BV14" s="106"/>
      <c r="BW14" s="106"/>
      <c r="BX14" s="106"/>
      <c r="BY14" s="106"/>
      <c r="BZ14" s="106"/>
      <c r="CA14" s="106"/>
      <c r="CB14" s="106"/>
      <c r="CC14" s="106"/>
      <c r="CD14" s="106"/>
      <c r="CE14" s="106"/>
      <c r="CF14" s="106"/>
      <c r="CG14" s="106"/>
      <c r="CH14" s="106"/>
      <c r="CI14" s="106"/>
      <c r="CJ14" s="106"/>
      <c r="CK14" s="106"/>
      <c r="CL14" s="106"/>
      <c r="CM14" s="106"/>
      <c r="CN14" s="106"/>
      <c r="CO14" s="106"/>
      <c r="CP14" s="106"/>
      <c r="CQ14" s="106"/>
      <c r="CR14" s="106"/>
      <c r="CS14" s="106"/>
      <c r="CT14" s="106"/>
      <c r="CU14" s="106"/>
      <c r="CV14" s="106"/>
      <c r="CW14" s="106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6"/>
      <c r="DU14" s="106"/>
      <c r="DV14" s="106"/>
      <c r="DW14" s="106"/>
      <c r="DX14" s="106"/>
      <c r="DY14" s="106"/>
      <c r="DZ14" s="106"/>
    </row>
    <row r="15" spans="1:130" s="97" customFormat="1" ht="13.2">
      <c r="A15" s="505"/>
      <c r="B15" s="352" t="s">
        <v>1</v>
      </c>
      <c r="C15" s="484" t="s">
        <v>641</v>
      </c>
      <c r="D15" s="140"/>
      <c r="E15" s="141"/>
      <c r="F15" s="332"/>
      <c r="G15" s="332"/>
      <c r="H15" s="332"/>
      <c r="I15" s="293"/>
      <c r="J15" s="293"/>
      <c r="K15" s="293"/>
      <c r="L15" s="292"/>
      <c r="M15" s="322"/>
      <c r="N15" s="322"/>
      <c r="O15" s="169"/>
      <c r="P15" s="322"/>
      <c r="Q15" s="322"/>
      <c r="R15" s="361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K15" s="106"/>
      <c r="BL15" s="106"/>
      <c r="BM15" s="106"/>
      <c r="BN15" s="106"/>
      <c r="BO15" s="106"/>
      <c r="BP15" s="106"/>
      <c r="BQ15" s="106"/>
      <c r="BR15" s="106"/>
      <c r="BS15" s="106"/>
      <c r="BT15" s="106"/>
      <c r="BU15" s="106"/>
      <c r="BV15" s="106"/>
      <c r="BW15" s="106"/>
      <c r="BX15" s="106"/>
      <c r="BY15" s="106"/>
      <c r="BZ15" s="106"/>
      <c r="CA15" s="106"/>
      <c r="CB15" s="106"/>
      <c r="CC15" s="106"/>
      <c r="CD15" s="106"/>
      <c r="CE15" s="106"/>
      <c r="CF15" s="106"/>
      <c r="CG15" s="106"/>
      <c r="CH15" s="106"/>
      <c r="CI15" s="106"/>
      <c r="CJ15" s="106"/>
      <c r="CK15" s="106"/>
      <c r="CL15" s="106"/>
      <c r="CM15" s="106"/>
      <c r="CN15" s="106"/>
      <c r="CO15" s="106"/>
      <c r="CP15" s="106"/>
      <c r="CQ15" s="106"/>
      <c r="CR15" s="106"/>
      <c r="CS15" s="106"/>
      <c r="CT15" s="106"/>
      <c r="CU15" s="106"/>
      <c r="CV15" s="106"/>
      <c r="CW15" s="106"/>
      <c r="CX15" s="106"/>
      <c r="CY15" s="106"/>
      <c r="CZ15" s="106"/>
      <c r="DA15" s="106"/>
      <c r="DB15" s="106"/>
      <c r="DC15" s="106"/>
      <c r="DD15" s="106"/>
      <c r="DE15" s="106"/>
      <c r="DF15" s="106"/>
      <c r="DG15" s="106"/>
      <c r="DH15" s="106"/>
      <c r="DI15" s="106"/>
      <c r="DJ15" s="106"/>
      <c r="DK15" s="106"/>
      <c r="DL15" s="106"/>
      <c r="DM15" s="106"/>
      <c r="DN15" s="106"/>
      <c r="DO15" s="106"/>
      <c r="DP15" s="106"/>
      <c r="DQ15" s="106"/>
      <c r="DR15" s="106"/>
      <c r="DS15" s="106"/>
      <c r="DT15" s="106"/>
      <c r="DU15" s="106"/>
      <c r="DV15" s="106"/>
      <c r="DW15" s="106"/>
      <c r="DX15" s="106"/>
      <c r="DY15" s="106"/>
      <c r="DZ15" s="106"/>
    </row>
    <row r="16" spans="1:130" s="14" customFormat="1" ht="13.2">
      <c r="A16" s="508"/>
      <c r="B16" s="146"/>
      <c r="C16" s="486"/>
      <c r="D16" s="144"/>
      <c r="E16" s="147"/>
      <c r="F16" s="138"/>
      <c r="G16" s="138"/>
      <c r="H16" s="138"/>
      <c r="I16" s="138"/>
      <c r="J16" s="138"/>
      <c r="K16" s="138"/>
      <c r="L16" s="257"/>
      <c r="M16" s="257"/>
      <c r="N16" s="257"/>
      <c r="O16" s="148"/>
      <c r="P16" s="578"/>
      <c r="Q16" s="462"/>
      <c r="R16" s="95"/>
    </row>
    <row r="17" spans="1:130" s="97" customFormat="1" ht="13.8" thickBot="1">
      <c r="A17" s="509"/>
      <c r="B17" s="149"/>
      <c r="C17" s="150"/>
      <c r="D17" s="151"/>
      <c r="E17" s="151"/>
      <c r="F17" s="152"/>
      <c r="G17" s="152"/>
      <c r="H17" s="152"/>
      <c r="I17" s="152"/>
      <c r="J17" s="152" t="s">
        <v>683</v>
      </c>
      <c r="K17" s="152"/>
      <c r="L17" s="258"/>
      <c r="M17" s="258"/>
      <c r="N17" s="258"/>
      <c r="O17" s="153"/>
      <c r="P17" s="461"/>
      <c r="Q17" s="461"/>
      <c r="R17" s="453">
        <f>SUM(R10:R16)</f>
        <v>0</v>
      </c>
    </row>
    <row r="18" spans="1:130" s="97" customFormat="1" ht="13.2">
      <c r="A18" s="502"/>
      <c r="B18" s="111"/>
      <c r="C18" s="112"/>
      <c r="D18" s="136"/>
      <c r="E18" s="114"/>
      <c r="F18" s="154"/>
      <c r="G18" s="238"/>
      <c r="H18" s="238"/>
      <c r="I18" s="238"/>
      <c r="J18" s="154"/>
      <c r="K18" s="238"/>
      <c r="L18" s="255"/>
      <c r="M18" s="255"/>
      <c r="N18" s="255"/>
      <c r="O18" s="114"/>
      <c r="P18" s="204"/>
      <c r="Q18" s="322"/>
      <c r="R18" s="114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116"/>
      <c r="BI18" s="116"/>
      <c r="BJ18" s="116"/>
      <c r="BK18" s="116"/>
      <c r="BL18" s="116"/>
      <c r="BM18" s="116"/>
      <c r="BN18" s="116"/>
      <c r="BO18" s="116"/>
      <c r="BP18" s="116"/>
      <c r="BQ18" s="116"/>
      <c r="BR18" s="116"/>
      <c r="BS18" s="116"/>
      <c r="BT18" s="116"/>
      <c r="BU18" s="116"/>
      <c r="BV18" s="116"/>
      <c r="BW18" s="116"/>
      <c r="BX18" s="116"/>
      <c r="BY18" s="116"/>
      <c r="BZ18" s="116"/>
      <c r="CA18" s="116"/>
      <c r="CB18" s="116"/>
      <c r="CC18" s="116"/>
      <c r="CD18" s="116"/>
      <c r="CE18" s="116"/>
      <c r="CF18" s="116"/>
      <c r="CG18" s="116"/>
      <c r="CH18" s="116"/>
      <c r="CI18" s="116"/>
      <c r="CJ18" s="116"/>
      <c r="CK18" s="116"/>
      <c r="CL18" s="116"/>
      <c r="CM18" s="116"/>
      <c r="CN18" s="116"/>
      <c r="CO18" s="116"/>
      <c r="CP18" s="116"/>
      <c r="CQ18" s="116"/>
      <c r="CR18" s="116"/>
      <c r="CS18" s="116"/>
      <c r="CT18" s="116"/>
      <c r="CU18" s="116"/>
      <c r="CV18" s="116"/>
      <c r="CW18" s="116"/>
      <c r="CX18" s="116"/>
      <c r="CY18" s="116"/>
      <c r="CZ18" s="116"/>
      <c r="DA18" s="116"/>
      <c r="DB18" s="116"/>
      <c r="DC18" s="116"/>
      <c r="DD18" s="116"/>
      <c r="DE18" s="116"/>
      <c r="DF18" s="116"/>
      <c r="DG18" s="116"/>
      <c r="DH18" s="116"/>
      <c r="DI18" s="116"/>
      <c r="DJ18" s="116"/>
      <c r="DK18" s="116"/>
      <c r="DL18" s="116"/>
      <c r="DM18" s="116"/>
      <c r="DN18" s="116"/>
      <c r="DO18" s="116"/>
      <c r="DP18" s="116"/>
      <c r="DQ18" s="116"/>
      <c r="DR18" s="116"/>
      <c r="DS18" s="116"/>
      <c r="DT18" s="116"/>
      <c r="DU18" s="116"/>
      <c r="DV18" s="116"/>
      <c r="DW18" s="116"/>
      <c r="DX18" s="116"/>
      <c r="DY18" s="116"/>
      <c r="DZ18" s="116"/>
    </row>
    <row r="19" spans="1:130" s="97" customFormat="1" ht="13.2">
      <c r="A19" s="503" t="s">
        <v>5</v>
      </c>
      <c r="B19" s="488" t="s">
        <v>269</v>
      </c>
      <c r="C19" s="489"/>
      <c r="D19" s="136"/>
      <c r="E19" s="114"/>
      <c r="F19" s="138"/>
      <c r="G19" s="238"/>
      <c r="H19" s="238"/>
      <c r="I19" s="238"/>
      <c r="J19" s="138"/>
      <c r="K19" s="238"/>
      <c r="L19" s="292"/>
      <c r="M19" s="322"/>
      <c r="N19" s="322"/>
      <c r="O19" s="169"/>
      <c r="P19" s="322"/>
      <c r="Q19" s="322"/>
      <c r="R19" s="361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16"/>
      <c r="BF19" s="116"/>
      <c r="BG19" s="116"/>
      <c r="BH19" s="116"/>
      <c r="BI19" s="116"/>
      <c r="BJ19" s="116"/>
      <c r="BK19" s="116"/>
      <c r="BL19" s="116"/>
      <c r="BM19" s="116"/>
      <c r="BN19" s="116"/>
      <c r="BO19" s="116"/>
      <c r="BP19" s="116"/>
      <c r="BQ19" s="116"/>
      <c r="BR19" s="116"/>
      <c r="BS19" s="116"/>
      <c r="BT19" s="116"/>
      <c r="BU19" s="116"/>
      <c r="BV19" s="116"/>
      <c r="BW19" s="116"/>
      <c r="BX19" s="116"/>
      <c r="BY19" s="116"/>
      <c r="BZ19" s="116"/>
      <c r="CA19" s="116"/>
      <c r="CB19" s="116"/>
      <c r="CC19" s="116"/>
      <c r="CD19" s="116"/>
      <c r="CE19" s="116"/>
      <c r="CF19" s="116"/>
      <c r="CG19" s="116"/>
      <c r="CH19" s="116"/>
      <c r="CI19" s="116"/>
      <c r="CJ19" s="116"/>
      <c r="CK19" s="116"/>
      <c r="CL19" s="116"/>
      <c r="CM19" s="116"/>
      <c r="CN19" s="116"/>
      <c r="CO19" s="116"/>
      <c r="CP19" s="116"/>
      <c r="CQ19" s="116"/>
      <c r="CR19" s="116"/>
      <c r="CS19" s="116"/>
      <c r="CT19" s="116"/>
      <c r="CU19" s="116"/>
      <c r="CV19" s="116"/>
      <c r="CW19" s="116"/>
      <c r="CX19" s="116"/>
      <c r="CY19" s="116"/>
      <c r="CZ19" s="116"/>
      <c r="DA19" s="116"/>
      <c r="DB19" s="116"/>
      <c r="DC19" s="116"/>
      <c r="DD19" s="116"/>
      <c r="DE19" s="116"/>
      <c r="DF19" s="116"/>
      <c r="DG19" s="116"/>
      <c r="DH19" s="116"/>
      <c r="DI19" s="116"/>
      <c r="DJ19" s="116"/>
      <c r="DK19" s="116"/>
      <c r="DL19" s="116"/>
      <c r="DM19" s="116"/>
      <c r="DN19" s="116"/>
      <c r="DO19" s="116"/>
      <c r="DP19" s="116"/>
      <c r="DQ19" s="116"/>
      <c r="DR19" s="116"/>
      <c r="DS19" s="116"/>
      <c r="DT19" s="116"/>
      <c r="DU19" s="116"/>
      <c r="DV19" s="116"/>
      <c r="DW19" s="116"/>
      <c r="DX19" s="116"/>
      <c r="DY19" s="116"/>
      <c r="DZ19" s="116"/>
    </row>
    <row r="20" spans="1:130" s="97" customFormat="1" ht="13.2">
      <c r="A20" s="105"/>
      <c r="B20" s="99"/>
      <c r="C20" s="100"/>
      <c r="D20" s="155"/>
      <c r="E20" s="102"/>
      <c r="F20" s="138"/>
      <c r="G20" s="238"/>
      <c r="H20" s="238"/>
      <c r="I20" s="238"/>
      <c r="J20" s="138"/>
      <c r="K20" s="238"/>
      <c r="L20" s="292"/>
      <c r="M20" s="322"/>
      <c r="N20" s="322"/>
      <c r="O20" s="169"/>
      <c r="P20" s="322"/>
      <c r="Q20" s="322"/>
      <c r="R20" s="361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  <c r="BI20" s="106"/>
      <c r="BJ20" s="106"/>
      <c r="BK20" s="106"/>
      <c r="BL20" s="106"/>
      <c r="BM20" s="106"/>
      <c r="BN20" s="106"/>
      <c r="BO20" s="106"/>
      <c r="BP20" s="106"/>
      <c r="BQ20" s="106"/>
      <c r="BR20" s="106"/>
      <c r="BS20" s="106"/>
      <c r="BT20" s="106"/>
      <c r="BU20" s="106"/>
      <c r="BV20" s="106"/>
      <c r="BW20" s="106"/>
      <c r="BX20" s="106"/>
      <c r="BY20" s="106"/>
      <c r="BZ20" s="106"/>
      <c r="CA20" s="106"/>
      <c r="CB20" s="106"/>
      <c r="CC20" s="106"/>
      <c r="CD20" s="106"/>
      <c r="CE20" s="106"/>
      <c r="CF20" s="106"/>
      <c r="CG20" s="106"/>
      <c r="CH20" s="106"/>
      <c r="CI20" s="106"/>
      <c r="CJ20" s="106"/>
      <c r="CK20" s="106"/>
      <c r="CL20" s="106"/>
      <c r="CM20" s="106"/>
      <c r="CN20" s="106"/>
      <c r="CO20" s="106"/>
      <c r="CP20" s="106"/>
      <c r="CQ20" s="106"/>
      <c r="CR20" s="106"/>
      <c r="CS20" s="106"/>
      <c r="CT20" s="106"/>
      <c r="CU20" s="106"/>
      <c r="CV20" s="106"/>
      <c r="CW20" s="106"/>
      <c r="CX20" s="106"/>
      <c r="CY20" s="106"/>
      <c r="CZ20" s="106"/>
      <c r="DA20" s="106"/>
      <c r="DB20" s="106"/>
      <c r="DC20" s="106"/>
      <c r="DD20" s="106"/>
      <c r="DE20" s="106"/>
      <c r="DF20" s="106"/>
      <c r="DG20" s="106"/>
      <c r="DH20" s="106"/>
      <c r="DI20" s="106"/>
      <c r="DJ20" s="106"/>
      <c r="DK20" s="106"/>
      <c r="DL20" s="106"/>
      <c r="DM20" s="106"/>
      <c r="DN20" s="106"/>
    </row>
    <row r="21" spans="1:130" s="158" customFormat="1" ht="13.2">
      <c r="A21" s="506">
        <v>1</v>
      </c>
      <c r="B21" s="351" t="s">
        <v>653</v>
      </c>
      <c r="C21" s="484"/>
      <c r="D21" s="140"/>
      <c r="E21" s="415" t="s">
        <v>429</v>
      </c>
      <c r="F21" s="437">
        <v>52.260000000000005</v>
      </c>
      <c r="G21" s="437">
        <v>152.62</v>
      </c>
      <c r="H21" s="437">
        <v>169.78</v>
      </c>
      <c r="I21" s="350">
        <v>173.68</v>
      </c>
      <c r="J21" s="350">
        <v>151.58000000000001</v>
      </c>
      <c r="K21" s="371">
        <v>699.92</v>
      </c>
      <c r="L21" s="292" t="s">
        <v>272</v>
      </c>
      <c r="M21" s="322"/>
      <c r="N21" s="322"/>
      <c r="O21" s="169"/>
      <c r="P21" s="322">
        <f>+M21*K21</f>
        <v>0</v>
      </c>
      <c r="Q21" s="322">
        <f>+N21*K21</f>
        <v>0</v>
      </c>
      <c r="R21" s="361">
        <f>+K21*O21</f>
        <v>0</v>
      </c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  <c r="BI21" s="163"/>
      <c r="BJ21" s="163"/>
      <c r="BK21" s="163"/>
      <c r="BL21" s="163"/>
      <c r="BM21" s="163"/>
      <c r="BN21" s="163"/>
      <c r="BO21" s="163"/>
      <c r="BP21" s="163"/>
      <c r="BQ21" s="163"/>
      <c r="BR21" s="163"/>
      <c r="BS21" s="163"/>
      <c r="BT21" s="163"/>
      <c r="BU21" s="163"/>
      <c r="BV21" s="163"/>
      <c r="BW21" s="163"/>
      <c r="BX21" s="163"/>
      <c r="BY21" s="163"/>
      <c r="BZ21" s="163"/>
      <c r="CA21" s="163"/>
      <c r="CB21" s="163"/>
      <c r="CC21" s="163"/>
      <c r="CD21" s="163"/>
      <c r="CE21" s="163"/>
      <c r="CF21" s="163"/>
      <c r="CG21" s="163"/>
      <c r="CH21" s="163"/>
      <c r="CI21" s="163"/>
      <c r="CJ21" s="163"/>
      <c r="CK21" s="163"/>
      <c r="CL21" s="163"/>
      <c r="CM21" s="163"/>
      <c r="CN21" s="163"/>
      <c r="CO21" s="163"/>
      <c r="CP21" s="163"/>
      <c r="CQ21" s="163"/>
      <c r="CR21" s="163"/>
      <c r="CS21" s="163"/>
      <c r="CT21" s="163"/>
      <c r="CU21" s="163"/>
      <c r="CV21" s="163"/>
      <c r="CW21" s="163"/>
      <c r="CX21" s="163"/>
      <c r="CY21" s="163"/>
      <c r="CZ21" s="163"/>
      <c r="DA21" s="163"/>
      <c r="DB21" s="163"/>
      <c r="DC21" s="163"/>
      <c r="DD21" s="163"/>
      <c r="DE21" s="163"/>
      <c r="DF21" s="163"/>
      <c r="DG21" s="163"/>
      <c r="DH21" s="163"/>
      <c r="DI21" s="163"/>
      <c r="DJ21" s="163"/>
      <c r="DK21" s="163"/>
      <c r="DL21" s="163"/>
      <c r="DM21" s="163"/>
      <c r="DN21" s="163"/>
    </row>
    <row r="22" spans="1:130" s="158" customFormat="1" ht="13.2">
      <c r="A22" s="505"/>
      <c r="B22" s="352" t="s">
        <v>1</v>
      </c>
      <c r="C22" s="484" t="s">
        <v>664</v>
      </c>
      <c r="D22" s="143"/>
      <c r="E22" s="102"/>
      <c r="F22" s="437"/>
      <c r="G22" s="437"/>
      <c r="H22" s="437"/>
      <c r="I22" s="350"/>
      <c r="J22" s="350"/>
      <c r="K22" s="350"/>
      <c r="L22" s="292"/>
      <c r="M22" s="322"/>
      <c r="N22" s="322"/>
      <c r="O22" s="169"/>
      <c r="P22" s="322"/>
      <c r="Q22" s="322"/>
      <c r="R22" s="361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  <c r="BI22" s="163"/>
      <c r="BJ22" s="163"/>
      <c r="BK22" s="163"/>
      <c r="BL22" s="163"/>
      <c r="BM22" s="163"/>
      <c r="BN22" s="163"/>
      <c r="BO22" s="163"/>
      <c r="BP22" s="163"/>
      <c r="BQ22" s="163"/>
      <c r="BR22" s="163"/>
      <c r="BS22" s="163"/>
      <c r="BT22" s="163"/>
      <c r="BU22" s="163"/>
      <c r="BV22" s="163"/>
      <c r="BW22" s="163"/>
      <c r="BX22" s="163"/>
      <c r="BY22" s="163"/>
      <c r="BZ22" s="163"/>
      <c r="CA22" s="163"/>
      <c r="CB22" s="163"/>
      <c r="CC22" s="163"/>
      <c r="CD22" s="163"/>
      <c r="CE22" s="163"/>
      <c r="CF22" s="163"/>
      <c r="CG22" s="163"/>
      <c r="CH22" s="163"/>
      <c r="CI22" s="163"/>
      <c r="CJ22" s="163"/>
      <c r="CK22" s="163"/>
      <c r="CL22" s="163"/>
      <c r="CM22" s="163"/>
      <c r="CN22" s="163"/>
      <c r="CO22" s="163"/>
      <c r="CP22" s="163"/>
      <c r="CQ22" s="163"/>
      <c r="CR22" s="163"/>
      <c r="CS22" s="163"/>
      <c r="CT22" s="163"/>
      <c r="CU22" s="163"/>
      <c r="CV22" s="163"/>
      <c r="CW22" s="163"/>
      <c r="CX22" s="163"/>
      <c r="CY22" s="163"/>
      <c r="CZ22" s="163"/>
      <c r="DA22" s="163"/>
      <c r="DB22" s="163"/>
      <c r="DC22" s="163"/>
      <c r="DD22" s="163"/>
      <c r="DE22" s="163"/>
      <c r="DF22" s="163"/>
      <c r="DG22" s="163"/>
      <c r="DH22" s="163"/>
      <c r="DI22" s="163"/>
      <c r="DJ22" s="163"/>
      <c r="DK22" s="163"/>
      <c r="DL22" s="163"/>
      <c r="DM22" s="163"/>
      <c r="DN22" s="163"/>
    </row>
    <row r="23" spans="1:130" s="158" customFormat="1" ht="13.2">
      <c r="A23" s="511"/>
      <c r="B23" s="100"/>
      <c r="C23" s="97"/>
      <c r="D23" s="155"/>
      <c r="E23" s="102"/>
      <c r="F23" s="170"/>
      <c r="G23" s="170"/>
      <c r="H23" s="170"/>
      <c r="I23" s="170"/>
      <c r="J23" s="170"/>
      <c r="K23" s="170"/>
      <c r="L23" s="257"/>
      <c r="M23" s="259"/>
      <c r="N23" s="259"/>
      <c r="O23" s="156"/>
      <c r="P23" s="579"/>
      <c r="Q23" s="462"/>
      <c r="R23" s="102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3"/>
      <c r="BN23" s="163"/>
      <c r="BO23" s="163"/>
      <c r="BP23" s="163"/>
      <c r="BQ23" s="163"/>
      <c r="BR23" s="163"/>
      <c r="BS23" s="163"/>
      <c r="BT23" s="163"/>
      <c r="BU23" s="163"/>
      <c r="BV23" s="163"/>
      <c r="BW23" s="163"/>
      <c r="BX23" s="163"/>
      <c r="BY23" s="163"/>
      <c r="BZ23" s="163"/>
      <c r="CA23" s="163"/>
      <c r="CB23" s="163"/>
      <c r="CC23" s="163"/>
      <c r="CD23" s="163"/>
      <c r="CE23" s="163"/>
      <c r="CF23" s="163"/>
      <c r="CG23" s="163"/>
      <c r="CH23" s="163"/>
      <c r="CI23" s="163"/>
      <c r="CJ23" s="163"/>
      <c r="CK23" s="163"/>
      <c r="CL23" s="163"/>
      <c r="CM23" s="163"/>
      <c r="CN23" s="163"/>
      <c r="CO23" s="163"/>
      <c r="CP23" s="163"/>
      <c r="CQ23" s="163"/>
      <c r="CR23" s="163"/>
      <c r="CS23" s="163"/>
      <c r="CT23" s="163"/>
      <c r="CU23" s="163"/>
      <c r="CV23" s="163"/>
      <c r="CW23" s="163"/>
      <c r="CX23" s="163"/>
      <c r="CY23" s="163"/>
      <c r="CZ23" s="163"/>
      <c r="DA23" s="163"/>
      <c r="DB23" s="163"/>
      <c r="DC23" s="163"/>
      <c r="DD23" s="163"/>
      <c r="DE23" s="163"/>
      <c r="DF23" s="163"/>
      <c r="DG23" s="163"/>
      <c r="DH23" s="163"/>
      <c r="DI23" s="163"/>
      <c r="DJ23" s="163"/>
      <c r="DK23" s="163"/>
      <c r="DL23" s="163"/>
      <c r="DM23" s="163"/>
      <c r="DN23" s="163"/>
    </row>
    <row r="24" spans="1:130" s="97" customFormat="1" ht="13.8" thickBot="1">
      <c r="A24" s="509"/>
      <c r="B24" s="149"/>
      <c r="C24" s="150"/>
      <c r="D24" s="151"/>
      <c r="E24" s="151"/>
      <c r="F24" s="152"/>
      <c r="G24" s="152"/>
      <c r="H24" s="152"/>
      <c r="I24" s="152"/>
      <c r="J24" s="152" t="s">
        <v>684</v>
      </c>
      <c r="K24" s="152"/>
      <c r="L24" s="258"/>
      <c r="M24" s="258"/>
      <c r="N24" s="258"/>
      <c r="O24" s="153"/>
      <c r="P24" s="461"/>
      <c r="Q24" s="461"/>
      <c r="R24" s="453">
        <f>SUM(R20:R23)</f>
        <v>0</v>
      </c>
    </row>
    <row r="25" spans="1:130" s="97" customFormat="1" ht="9.6" customHeight="1" thickBot="1">
      <c r="A25" s="502"/>
      <c r="B25" s="344"/>
      <c r="C25" s="112"/>
      <c r="D25" s="136"/>
      <c r="E25" s="114"/>
      <c r="F25" s="154"/>
      <c r="G25" s="238"/>
      <c r="H25" s="238"/>
      <c r="I25" s="238"/>
      <c r="J25" s="154"/>
      <c r="K25" s="154"/>
      <c r="L25" s="255"/>
      <c r="M25" s="255"/>
      <c r="N25" s="255"/>
      <c r="O25" s="114"/>
      <c r="P25" s="204"/>
      <c r="Q25" s="322"/>
      <c r="R25" s="114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  <c r="AF25" s="116"/>
      <c r="AG25" s="116"/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  <c r="BI25" s="116"/>
      <c r="BJ25" s="116"/>
      <c r="BK25" s="116"/>
      <c r="BL25" s="116"/>
      <c r="BM25" s="116"/>
      <c r="BN25" s="116"/>
      <c r="BO25" s="116"/>
      <c r="BP25" s="116"/>
      <c r="BQ25" s="116"/>
      <c r="BR25" s="116"/>
      <c r="BS25" s="116"/>
      <c r="BT25" s="116"/>
      <c r="BU25" s="116"/>
      <c r="BV25" s="116"/>
      <c r="BW25" s="116"/>
      <c r="BX25" s="116"/>
      <c r="BY25" s="116"/>
      <c r="BZ25" s="116"/>
      <c r="CA25" s="116"/>
      <c r="CB25" s="116"/>
      <c r="CC25" s="116"/>
      <c r="CD25" s="116"/>
      <c r="CE25" s="116"/>
      <c r="CF25" s="116"/>
      <c r="CG25" s="116"/>
      <c r="CH25" s="116"/>
      <c r="CI25" s="116"/>
      <c r="CJ25" s="116"/>
      <c r="CK25" s="116"/>
      <c r="CL25" s="116"/>
      <c r="CM25" s="116"/>
      <c r="CN25" s="116"/>
      <c r="CO25" s="116"/>
      <c r="CP25" s="116"/>
      <c r="CQ25" s="116"/>
      <c r="CR25" s="116"/>
      <c r="CS25" s="116"/>
      <c r="CT25" s="116"/>
      <c r="CU25" s="116"/>
      <c r="CV25" s="116"/>
      <c r="CW25" s="116"/>
      <c r="CX25" s="116"/>
      <c r="CY25" s="116"/>
      <c r="CZ25" s="116"/>
      <c r="DA25" s="116"/>
      <c r="DB25" s="116"/>
      <c r="DC25" s="116"/>
      <c r="DD25" s="116"/>
      <c r="DE25" s="116"/>
      <c r="DF25" s="116"/>
      <c r="DG25" s="116"/>
      <c r="DH25" s="116"/>
      <c r="DI25" s="116"/>
      <c r="DJ25" s="116"/>
      <c r="DK25" s="116"/>
      <c r="DL25" s="116"/>
      <c r="DM25" s="116"/>
      <c r="DN25" s="116"/>
      <c r="DO25" s="116"/>
      <c r="DP25" s="116"/>
      <c r="DQ25" s="116"/>
      <c r="DR25" s="116"/>
      <c r="DS25" s="116"/>
      <c r="DT25" s="116"/>
      <c r="DU25" s="116"/>
      <c r="DV25" s="116"/>
      <c r="DW25" s="116"/>
      <c r="DX25" s="116"/>
      <c r="DY25" s="116"/>
      <c r="DZ25" s="116"/>
    </row>
    <row r="26" spans="1:130" s="97" customFormat="1" ht="13.2" hidden="1">
      <c r="A26" s="512" t="s">
        <v>54</v>
      </c>
      <c r="B26" s="482" t="s">
        <v>271</v>
      </c>
      <c r="C26" s="489"/>
      <c r="D26" s="136"/>
      <c r="E26" s="114"/>
      <c r="F26" s="138"/>
      <c r="G26" s="238"/>
      <c r="H26" s="238"/>
      <c r="I26" s="238"/>
      <c r="J26" s="138"/>
      <c r="K26" s="138"/>
      <c r="L26" s="255"/>
      <c r="M26" s="255"/>
      <c r="N26" s="255"/>
      <c r="O26" s="114"/>
      <c r="P26" s="204"/>
      <c r="Q26" s="322"/>
      <c r="R26" s="114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6"/>
      <c r="BH26" s="116"/>
      <c r="BI26" s="116"/>
      <c r="BJ26" s="116"/>
      <c r="BK26" s="116"/>
      <c r="BL26" s="116"/>
      <c r="BM26" s="116"/>
      <c r="BN26" s="116"/>
      <c r="BO26" s="116"/>
      <c r="BP26" s="116"/>
      <c r="BQ26" s="116"/>
      <c r="BR26" s="116"/>
      <c r="BS26" s="116"/>
      <c r="BT26" s="116"/>
      <c r="BU26" s="116"/>
      <c r="BV26" s="116"/>
      <c r="BW26" s="116"/>
      <c r="BX26" s="116"/>
      <c r="BY26" s="116"/>
      <c r="BZ26" s="116"/>
      <c r="CA26" s="116"/>
      <c r="CB26" s="116"/>
      <c r="CC26" s="116"/>
      <c r="CD26" s="116"/>
      <c r="CE26" s="116"/>
      <c r="CF26" s="116"/>
      <c r="CG26" s="116"/>
      <c r="CH26" s="116"/>
      <c r="CI26" s="116"/>
      <c r="CJ26" s="116"/>
      <c r="CK26" s="116"/>
      <c r="CL26" s="116"/>
      <c r="CM26" s="116"/>
      <c r="CN26" s="116"/>
      <c r="CO26" s="116"/>
      <c r="CP26" s="116"/>
      <c r="CQ26" s="116"/>
      <c r="CR26" s="116"/>
      <c r="CS26" s="116"/>
      <c r="CT26" s="116"/>
      <c r="CU26" s="116"/>
      <c r="CV26" s="116"/>
      <c r="CW26" s="116"/>
      <c r="CX26" s="116"/>
      <c r="CY26" s="116"/>
      <c r="CZ26" s="116"/>
      <c r="DA26" s="116"/>
      <c r="DB26" s="116"/>
      <c r="DC26" s="116"/>
      <c r="DD26" s="116"/>
      <c r="DE26" s="116"/>
      <c r="DF26" s="116"/>
      <c r="DG26" s="116"/>
      <c r="DH26" s="116"/>
      <c r="DI26" s="116"/>
      <c r="DJ26" s="116"/>
      <c r="DK26" s="116"/>
      <c r="DL26" s="116"/>
      <c r="DM26" s="116"/>
      <c r="DN26" s="116"/>
      <c r="DO26" s="116"/>
      <c r="DP26" s="116"/>
      <c r="DQ26" s="116"/>
      <c r="DR26" s="116"/>
      <c r="DS26" s="116"/>
      <c r="DT26" s="116"/>
      <c r="DU26" s="116"/>
      <c r="DV26" s="116"/>
      <c r="DW26" s="116"/>
      <c r="DX26" s="116"/>
      <c r="DY26" s="116"/>
      <c r="DZ26" s="116"/>
    </row>
    <row r="27" spans="1:130" s="14" customFormat="1" ht="12.9" hidden="1" customHeight="1">
      <c r="A27" s="171"/>
      <c r="B27" s="345"/>
      <c r="C27" s="100"/>
      <c r="D27" s="94"/>
      <c r="E27" s="171"/>
      <c r="F27" s="138"/>
      <c r="G27" s="238"/>
      <c r="H27" s="238"/>
      <c r="I27" s="238"/>
      <c r="J27" s="138"/>
      <c r="K27" s="138"/>
      <c r="L27" s="292"/>
      <c r="M27" s="322"/>
      <c r="N27" s="322"/>
      <c r="O27" s="169"/>
      <c r="P27" s="322"/>
      <c r="Q27" s="322"/>
      <c r="R27" s="361"/>
    </row>
    <row r="28" spans="1:130" s="14" customFormat="1" ht="12.9" hidden="1" customHeight="1">
      <c r="A28" s="167"/>
      <c r="B28" s="344"/>
      <c r="C28" s="112"/>
      <c r="D28" s="136"/>
      <c r="E28" s="114"/>
      <c r="F28" s="166"/>
      <c r="G28" s="238"/>
      <c r="H28" s="238"/>
      <c r="I28" s="238"/>
      <c r="J28" s="166"/>
      <c r="K28" s="166"/>
      <c r="L28" s="255"/>
      <c r="M28" s="255"/>
      <c r="N28" s="255"/>
      <c r="O28" s="114"/>
      <c r="P28" s="204"/>
      <c r="Q28" s="322"/>
      <c r="R28" s="114"/>
    </row>
    <row r="29" spans="1:130" s="14" customFormat="1" ht="12.9" hidden="1" customHeight="1" thickBot="1">
      <c r="A29" s="509"/>
      <c r="B29" s="149"/>
      <c r="C29" s="150"/>
      <c r="D29" s="151"/>
      <c r="E29" s="151"/>
      <c r="F29" s="152"/>
      <c r="G29" s="152"/>
      <c r="H29" s="152"/>
      <c r="I29" s="152"/>
      <c r="J29" s="152" t="s">
        <v>93</v>
      </c>
      <c r="K29" s="152"/>
      <c r="L29" s="258"/>
      <c r="M29" s="258"/>
      <c r="N29" s="258"/>
      <c r="O29" s="153"/>
      <c r="P29" s="461"/>
      <c r="Q29" s="461"/>
      <c r="R29" s="453">
        <f>SUM(R27:R28)</f>
        <v>0</v>
      </c>
    </row>
    <row r="30" spans="1:130" s="14" customFormat="1" ht="12.9" customHeight="1">
      <c r="A30" s="502"/>
      <c r="B30" s="111"/>
      <c r="C30" s="112"/>
      <c r="D30" s="113"/>
      <c r="E30" s="115"/>
      <c r="F30" s="154"/>
      <c r="G30" s="238"/>
      <c r="H30" s="238"/>
      <c r="I30" s="238"/>
      <c r="J30" s="154"/>
      <c r="K30" s="154"/>
      <c r="L30" s="255"/>
      <c r="M30" s="255"/>
      <c r="N30" s="255"/>
      <c r="O30" s="114"/>
      <c r="P30" s="204"/>
      <c r="Q30" s="115"/>
      <c r="R30" s="114"/>
    </row>
    <row r="31" spans="1:130" s="14" customFormat="1" ht="12.9" customHeight="1">
      <c r="A31" s="503" t="s">
        <v>54</v>
      </c>
      <c r="B31" s="482" t="s">
        <v>173</v>
      </c>
      <c r="C31" s="489"/>
      <c r="D31" s="113"/>
      <c r="E31" s="167"/>
      <c r="F31" s="138"/>
      <c r="G31" s="238"/>
      <c r="H31" s="238"/>
      <c r="I31" s="238"/>
      <c r="J31" s="138"/>
      <c r="K31" s="138"/>
      <c r="L31" s="255"/>
      <c r="M31" s="255"/>
      <c r="N31" s="255"/>
      <c r="O31" s="114"/>
      <c r="P31" s="204"/>
      <c r="Q31" s="167"/>
      <c r="R31" s="114"/>
    </row>
    <row r="32" spans="1:130" s="14" customFormat="1" ht="12.9" customHeight="1">
      <c r="A32" s="504"/>
      <c r="B32" s="494"/>
      <c r="C32" s="112"/>
      <c r="D32" s="113"/>
      <c r="E32" s="167"/>
      <c r="F32" s="138"/>
      <c r="G32" s="238"/>
      <c r="H32" s="238"/>
      <c r="I32" s="238"/>
      <c r="J32" s="138"/>
      <c r="K32" s="138"/>
      <c r="L32" s="255"/>
      <c r="M32" s="255"/>
      <c r="N32" s="255"/>
      <c r="O32" s="114"/>
      <c r="P32" s="204"/>
      <c r="Q32" s="167"/>
      <c r="R32" s="114"/>
    </row>
    <row r="33" spans="1:18" s="97" customFormat="1" ht="12.9" customHeight="1">
      <c r="A33" s="513">
        <f>1+A28</f>
        <v>1</v>
      </c>
      <c r="B33" s="265" t="s">
        <v>309</v>
      </c>
      <c r="C33" s="495"/>
      <c r="D33" s="113"/>
      <c r="E33" s="175" t="s">
        <v>1</v>
      </c>
      <c r="F33" s="332">
        <v>0</v>
      </c>
      <c r="G33" s="332">
        <v>5</v>
      </c>
      <c r="H33" s="332">
        <v>5</v>
      </c>
      <c r="I33" s="293">
        <v>7</v>
      </c>
      <c r="J33" s="293">
        <v>5</v>
      </c>
      <c r="K33" s="371">
        <v>22</v>
      </c>
      <c r="L33" s="256" t="s">
        <v>17</v>
      </c>
      <c r="M33" s="322"/>
      <c r="N33" s="322"/>
      <c r="O33" s="322"/>
      <c r="P33" s="390">
        <f>+M33*K33</f>
        <v>0</v>
      </c>
      <c r="Q33" s="322">
        <f>+N33*K33</f>
        <v>0</v>
      </c>
      <c r="R33" s="361">
        <f>+K33*O33</f>
        <v>0</v>
      </c>
    </row>
    <row r="34" spans="1:18" s="97" customFormat="1" ht="12.9" customHeight="1">
      <c r="A34" s="105"/>
      <c r="B34" s="266" t="s">
        <v>1</v>
      </c>
      <c r="C34" s="112" t="s">
        <v>372</v>
      </c>
      <c r="D34" s="112"/>
      <c r="E34" s="105"/>
      <c r="F34" s="138"/>
      <c r="G34" s="238"/>
      <c r="H34" s="238"/>
      <c r="I34" s="238"/>
      <c r="J34" s="138"/>
      <c r="K34" s="138"/>
      <c r="L34" s="259"/>
      <c r="M34" s="259"/>
      <c r="N34" s="259"/>
      <c r="O34" s="165"/>
      <c r="P34" s="580"/>
      <c r="Q34" s="463"/>
      <c r="R34" s="102"/>
    </row>
    <row r="35" spans="1:18" s="97" customFormat="1" ht="12.9" customHeight="1">
      <c r="A35" s="105"/>
      <c r="B35" s="266" t="s">
        <v>1</v>
      </c>
      <c r="C35" s="112" t="s">
        <v>368</v>
      </c>
      <c r="D35" s="101"/>
      <c r="E35" s="105"/>
      <c r="F35" s="138"/>
      <c r="G35" s="238"/>
      <c r="H35" s="238"/>
      <c r="I35" s="238"/>
      <c r="J35" s="138"/>
      <c r="K35" s="138"/>
      <c r="L35" s="259"/>
      <c r="M35" s="259"/>
      <c r="N35" s="259"/>
      <c r="O35" s="165"/>
      <c r="P35" s="580"/>
      <c r="Q35" s="463"/>
      <c r="R35" s="102"/>
    </row>
    <row r="36" spans="1:18" s="97" customFormat="1" ht="12.9" customHeight="1">
      <c r="A36" s="105"/>
      <c r="B36" s="266" t="s">
        <v>1</v>
      </c>
      <c r="C36" s="112" t="s">
        <v>373</v>
      </c>
      <c r="D36" s="101"/>
      <c r="E36" s="105"/>
      <c r="F36" s="138"/>
      <c r="G36" s="238"/>
      <c r="H36" s="238"/>
      <c r="I36" s="238"/>
      <c r="J36" s="138"/>
      <c r="K36" s="138"/>
      <c r="L36" s="259"/>
      <c r="M36" s="259"/>
      <c r="N36" s="259"/>
      <c r="O36" s="165"/>
      <c r="P36" s="580"/>
      <c r="Q36" s="463"/>
      <c r="R36" s="102"/>
    </row>
    <row r="37" spans="1:18" s="97" customFormat="1" ht="12.9" customHeight="1">
      <c r="A37" s="513">
        <f>1+A33</f>
        <v>2</v>
      </c>
      <c r="B37" s="265" t="s">
        <v>310</v>
      </c>
      <c r="C37" s="495"/>
      <c r="D37" s="495"/>
      <c r="E37" s="175" t="s">
        <v>1</v>
      </c>
      <c r="F37" s="332">
        <v>0</v>
      </c>
      <c r="G37" s="332">
        <v>5</v>
      </c>
      <c r="H37" s="332">
        <v>8</v>
      </c>
      <c r="I37" s="332">
        <v>7</v>
      </c>
      <c r="J37" s="293">
        <v>5</v>
      </c>
      <c r="K37" s="371">
        <v>25</v>
      </c>
      <c r="L37" s="256" t="s">
        <v>17</v>
      </c>
      <c r="M37" s="322"/>
      <c r="N37" s="322"/>
      <c r="O37" s="322"/>
      <c r="P37" s="390">
        <f>+M37*K37</f>
        <v>0</v>
      </c>
      <c r="Q37" s="322">
        <f>+N37*K37</f>
        <v>0</v>
      </c>
      <c r="R37" s="361">
        <f>+K37*O37</f>
        <v>0</v>
      </c>
    </row>
    <row r="38" spans="1:18" s="97" customFormat="1" ht="12.9" customHeight="1">
      <c r="A38" s="105"/>
      <c r="B38" s="266" t="s">
        <v>1</v>
      </c>
      <c r="C38" s="112" t="s">
        <v>368</v>
      </c>
      <c r="D38" s="112"/>
      <c r="E38" s="105"/>
      <c r="F38" s="138"/>
      <c r="G38" s="238"/>
      <c r="H38" s="238"/>
      <c r="I38" s="238"/>
      <c r="J38" s="138"/>
      <c r="K38" s="138"/>
      <c r="L38" s="259"/>
      <c r="M38" s="259"/>
      <c r="N38" s="259"/>
      <c r="O38" s="165"/>
      <c r="P38" s="580"/>
      <c r="Q38" s="463"/>
      <c r="R38" s="102"/>
    </row>
    <row r="39" spans="1:18" s="97" customFormat="1" ht="12.9" customHeight="1">
      <c r="A39" s="105"/>
      <c r="B39" s="266" t="s">
        <v>1</v>
      </c>
      <c r="C39" s="112" t="s">
        <v>369</v>
      </c>
      <c r="D39" s="101"/>
      <c r="E39" s="105"/>
      <c r="F39" s="138"/>
      <c r="G39" s="238"/>
      <c r="H39" s="238"/>
      <c r="I39" s="238"/>
      <c r="J39" s="138"/>
      <c r="K39" s="138"/>
      <c r="L39" s="259"/>
      <c r="M39" s="259"/>
      <c r="N39" s="259"/>
      <c r="O39" s="165"/>
      <c r="P39" s="580"/>
      <c r="Q39" s="463"/>
      <c r="R39" s="102"/>
    </row>
    <row r="40" spans="1:18" s="97" customFormat="1" ht="15" customHeight="1">
      <c r="A40" s="167"/>
      <c r="B40" s="159"/>
      <c r="C40" s="112"/>
      <c r="D40" s="116"/>
      <c r="E40" s="176"/>
      <c r="F40" s="166"/>
      <c r="G40" s="238"/>
      <c r="H40" s="238"/>
      <c r="I40" s="238"/>
      <c r="J40" s="166"/>
      <c r="K40" s="166"/>
      <c r="L40" s="255"/>
      <c r="M40" s="255"/>
      <c r="N40" s="255"/>
      <c r="O40" s="114"/>
      <c r="P40" s="204"/>
      <c r="Q40" s="176"/>
      <c r="R40" s="114"/>
    </row>
    <row r="41" spans="1:18" s="97" customFormat="1" ht="12.9" customHeight="1" thickBot="1">
      <c r="A41" s="509"/>
      <c r="B41" s="149"/>
      <c r="C41" s="150"/>
      <c r="D41" s="151"/>
      <c r="E41" s="151"/>
      <c r="F41" s="152"/>
      <c r="G41" s="152"/>
      <c r="H41" s="152"/>
      <c r="I41" s="152"/>
      <c r="J41" s="152" t="s">
        <v>685</v>
      </c>
      <c r="K41" s="152"/>
      <c r="L41" s="258"/>
      <c r="M41" s="258"/>
      <c r="N41" s="258"/>
      <c r="O41" s="153"/>
      <c r="P41" s="461"/>
      <c r="Q41" s="461"/>
      <c r="R41" s="453">
        <f>SUM(R32:R39)</f>
        <v>0</v>
      </c>
    </row>
    <row r="42" spans="1:18" s="97" customFormat="1" ht="12.9" customHeight="1">
      <c r="A42" s="502"/>
      <c r="B42" s="111"/>
      <c r="C42" s="112"/>
      <c r="D42" s="136"/>
      <c r="E42" s="114"/>
      <c r="F42" s="154"/>
      <c r="G42" s="238"/>
      <c r="H42" s="238"/>
      <c r="I42" s="238"/>
      <c r="J42" s="154"/>
      <c r="K42" s="238"/>
      <c r="L42" s="255"/>
      <c r="M42" s="255"/>
      <c r="N42" s="255"/>
      <c r="O42" s="114"/>
      <c r="P42" s="204"/>
      <c r="Q42" s="115"/>
      <c r="R42" s="114"/>
    </row>
    <row r="43" spans="1:18" s="97" customFormat="1" ht="12.9" customHeight="1">
      <c r="A43" s="503" t="s">
        <v>55</v>
      </c>
      <c r="B43" s="482" t="s">
        <v>273</v>
      </c>
      <c r="C43" s="489"/>
      <c r="D43" s="136"/>
      <c r="E43" s="114"/>
      <c r="F43" s="138"/>
      <c r="G43" s="238"/>
      <c r="H43" s="238"/>
      <c r="I43" s="238"/>
      <c r="J43" s="138"/>
      <c r="K43" s="238"/>
      <c r="L43" s="256"/>
      <c r="M43" s="256"/>
      <c r="N43" s="256"/>
      <c r="O43" s="322"/>
      <c r="P43" s="581"/>
      <c r="Q43" s="322"/>
      <c r="R43" s="361"/>
    </row>
    <row r="44" spans="1:18" s="97" customFormat="1" ht="15" customHeight="1">
      <c r="A44" s="504"/>
      <c r="B44" s="498"/>
      <c r="C44" s="489"/>
      <c r="D44" s="136"/>
      <c r="E44" s="114"/>
      <c r="F44" s="138"/>
      <c r="G44" s="238"/>
      <c r="H44" s="238"/>
      <c r="I44" s="238"/>
      <c r="J44" s="138"/>
      <c r="K44" s="238"/>
      <c r="L44" s="256"/>
      <c r="M44" s="256"/>
      <c r="N44" s="256"/>
      <c r="O44" s="322"/>
      <c r="P44" s="581"/>
      <c r="Q44" s="322"/>
      <c r="R44" s="361"/>
    </row>
    <row r="45" spans="1:18" s="97" customFormat="1" ht="12.9" customHeight="1">
      <c r="A45" s="171">
        <v>1</v>
      </c>
      <c r="B45" s="348" t="s">
        <v>103</v>
      </c>
      <c r="C45" s="486"/>
      <c r="D45" s="144"/>
      <c r="E45" s="404" t="s">
        <v>284</v>
      </c>
      <c r="F45" s="332">
        <v>7.2</v>
      </c>
      <c r="G45" s="332">
        <v>39.4</v>
      </c>
      <c r="H45" s="332">
        <v>49.5</v>
      </c>
      <c r="I45" s="332">
        <v>57.7</v>
      </c>
      <c r="J45" s="293">
        <v>44.69</v>
      </c>
      <c r="K45" s="371">
        <v>198.49</v>
      </c>
      <c r="L45" s="256" t="s">
        <v>272</v>
      </c>
      <c r="M45" s="322"/>
      <c r="N45" s="322"/>
      <c r="O45" s="322"/>
      <c r="P45" s="390">
        <f>+M45*K45</f>
        <v>0</v>
      </c>
      <c r="Q45" s="322">
        <f>+N45*K45</f>
        <v>0</v>
      </c>
      <c r="R45" s="361">
        <f>+K45*O45</f>
        <v>0</v>
      </c>
    </row>
    <row r="46" spans="1:18" s="97" customFormat="1" ht="12.9" customHeight="1">
      <c r="A46" s="171"/>
      <c r="B46" s="354" t="s">
        <v>1</v>
      </c>
      <c r="C46" s="100" t="s">
        <v>153</v>
      </c>
      <c r="D46" s="144"/>
      <c r="E46" s="102"/>
      <c r="F46" s="170"/>
      <c r="G46" s="138"/>
      <c r="H46" s="138"/>
      <c r="I46" s="138"/>
      <c r="J46" s="170"/>
      <c r="K46" s="138"/>
      <c r="L46" s="256"/>
      <c r="M46" s="256"/>
      <c r="N46" s="256"/>
      <c r="O46" s="322"/>
      <c r="P46" s="581"/>
      <c r="Q46" s="322"/>
      <c r="R46" s="361"/>
    </row>
    <row r="47" spans="1:18" s="97" customFormat="1" ht="12.9" customHeight="1">
      <c r="A47" s="171"/>
      <c r="B47" s="354" t="s">
        <v>1</v>
      </c>
      <c r="C47" s="100" t="s">
        <v>104</v>
      </c>
      <c r="D47" s="155"/>
      <c r="E47" s="102"/>
      <c r="G47" s="252"/>
      <c r="H47" s="252"/>
      <c r="I47" s="252"/>
      <c r="K47" s="252"/>
      <c r="L47" s="256"/>
      <c r="M47" s="256"/>
      <c r="N47" s="256"/>
      <c r="O47" s="322"/>
      <c r="P47" s="581"/>
      <c r="Q47" s="322"/>
      <c r="R47" s="361"/>
    </row>
    <row r="48" spans="1:18" s="97" customFormat="1" ht="12.9" customHeight="1">
      <c r="A48" s="171"/>
      <c r="B48" s="354" t="s">
        <v>1</v>
      </c>
      <c r="C48" s="100" t="s">
        <v>156</v>
      </c>
      <c r="D48" s="155"/>
      <c r="E48" s="102"/>
      <c r="G48" s="252"/>
      <c r="H48" s="252"/>
      <c r="I48" s="252"/>
      <c r="K48" s="252"/>
      <c r="L48" s="256"/>
      <c r="M48" s="256"/>
      <c r="N48" s="256"/>
      <c r="O48" s="322"/>
      <c r="P48" s="581"/>
      <c r="Q48" s="322"/>
      <c r="R48" s="361"/>
    </row>
    <row r="49" spans="1:130" s="97" customFormat="1" ht="12.9" customHeight="1">
      <c r="A49" s="171">
        <f>1+A45</f>
        <v>2</v>
      </c>
      <c r="B49" s="355" t="s">
        <v>147</v>
      </c>
      <c r="C49" s="486"/>
      <c r="D49" s="155"/>
      <c r="E49" s="404" t="s">
        <v>111</v>
      </c>
      <c r="F49" s="332">
        <v>7.2</v>
      </c>
      <c r="G49" s="332">
        <v>39.4</v>
      </c>
      <c r="H49" s="332">
        <v>49.5</v>
      </c>
      <c r="I49" s="332">
        <v>57.7</v>
      </c>
      <c r="J49" s="293">
        <v>44.69</v>
      </c>
      <c r="K49" s="371">
        <v>198.49</v>
      </c>
      <c r="L49" s="256" t="s">
        <v>272</v>
      </c>
      <c r="M49" s="322"/>
      <c r="N49" s="322"/>
      <c r="O49" s="322"/>
      <c r="P49" s="390">
        <f>+M49*K49</f>
        <v>0</v>
      </c>
      <c r="Q49" s="322">
        <f>+N49*K49</f>
        <v>0</v>
      </c>
      <c r="R49" s="361">
        <f>+K49*O49</f>
        <v>0</v>
      </c>
    </row>
    <row r="50" spans="1:130" s="97" customFormat="1" ht="12.9" customHeight="1">
      <c r="A50" s="514"/>
      <c r="B50" s="159"/>
      <c r="C50" s="112"/>
      <c r="D50" s="177"/>
      <c r="E50" s="114"/>
      <c r="F50" s="166"/>
      <c r="G50" s="238"/>
      <c r="H50" s="238"/>
      <c r="I50" s="238"/>
      <c r="J50" s="166"/>
      <c r="K50" s="238"/>
      <c r="L50" s="255"/>
      <c r="M50" s="255"/>
      <c r="N50" s="255"/>
      <c r="O50" s="114"/>
      <c r="P50" s="204"/>
      <c r="Q50" s="176"/>
      <c r="R50" s="114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  <c r="AP50" s="116"/>
      <c r="AQ50" s="116"/>
      <c r="AR50" s="116"/>
      <c r="AS50" s="116"/>
      <c r="AT50" s="116"/>
      <c r="AU50" s="116"/>
      <c r="AV50" s="116"/>
      <c r="AW50" s="116"/>
      <c r="AX50" s="116"/>
      <c r="AY50" s="116"/>
      <c r="AZ50" s="116"/>
      <c r="BA50" s="116"/>
      <c r="BB50" s="116"/>
      <c r="BC50" s="116"/>
      <c r="BD50" s="116"/>
      <c r="BE50" s="116"/>
      <c r="BF50" s="116"/>
      <c r="BG50" s="116"/>
      <c r="BH50" s="116"/>
      <c r="BI50" s="116"/>
      <c r="BJ50" s="116"/>
      <c r="BK50" s="116"/>
      <c r="BL50" s="116"/>
      <c r="BM50" s="116"/>
      <c r="BN50" s="116"/>
      <c r="BO50" s="116"/>
      <c r="BP50" s="116"/>
      <c r="BQ50" s="116"/>
      <c r="BR50" s="116"/>
      <c r="BS50" s="116"/>
      <c r="BT50" s="116"/>
      <c r="BU50" s="116"/>
      <c r="BV50" s="116"/>
      <c r="BW50" s="116"/>
      <c r="BX50" s="116"/>
      <c r="BY50" s="116"/>
      <c r="BZ50" s="116"/>
      <c r="CA50" s="116"/>
      <c r="CB50" s="116"/>
      <c r="CC50" s="116"/>
      <c r="CD50" s="116"/>
      <c r="CE50" s="116"/>
      <c r="CF50" s="116"/>
      <c r="CG50" s="116"/>
      <c r="CH50" s="116"/>
      <c r="CI50" s="116"/>
      <c r="CJ50" s="116"/>
      <c r="CK50" s="116"/>
      <c r="CL50" s="116"/>
      <c r="CM50" s="116"/>
      <c r="CN50" s="116"/>
      <c r="CO50" s="116"/>
      <c r="CP50" s="116"/>
      <c r="CQ50" s="116"/>
      <c r="CR50" s="116"/>
      <c r="CS50" s="116"/>
      <c r="CT50" s="116"/>
      <c r="CU50" s="116"/>
      <c r="CV50" s="116"/>
      <c r="CW50" s="116"/>
      <c r="CX50" s="116"/>
      <c r="CY50" s="116"/>
      <c r="CZ50" s="116"/>
      <c r="DA50" s="116"/>
      <c r="DB50" s="116"/>
      <c r="DC50" s="116"/>
      <c r="DD50" s="116"/>
      <c r="DE50" s="116"/>
      <c r="DF50" s="116"/>
      <c r="DG50" s="116"/>
      <c r="DH50" s="116"/>
      <c r="DI50" s="116"/>
      <c r="DJ50" s="116"/>
      <c r="DK50" s="116"/>
      <c r="DL50" s="116"/>
      <c r="DM50" s="116"/>
      <c r="DN50" s="116"/>
      <c r="DO50" s="116"/>
      <c r="DP50" s="116"/>
      <c r="DQ50" s="116"/>
      <c r="DR50" s="116"/>
      <c r="DS50" s="116"/>
      <c r="DT50" s="116"/>
      <c r="DU50" s="116"/>
      <c r="DV50" s="116"/>
      <c r="DW50" s="116"/>
      <c r="DX50" s="116"/>
      <c r="DY50" s="116"/>
      <c r="DZ50" s="116"/>
    </row>
    <row r="51" spans="1:130" s="97" customFormat="1" ht="13.8" thickBot="1">
      <c r="A51" s="509"/>
      <c r="B51" s="149"/>
      <c r="C51" s="151"/>
      <c r="D51" s="151"/>
      <c r="E51" s="178"/>
      <c r="F51" s="152"/>
      <c r="G51" s="152"/>
      <c r="H51" s="152"/>
      <c r="I51" s="152"/>
      <c r="J51" s="152" t="s">
        <v>686</v>
      </c>
      <c r="K51" s="152"/>
      <c r="L51" s="258"/>
      <c r="M51" s="258"/>
      <c r="N51" s="258"/>
      <c r="O51" s="153"/>
      <c r="P51" s="461"/>
      <c r="Q51" s="461"/>
      <c r="R51" s="453">
        <f>SUM(R44:R49)</f>
        <v>0</v>
      </c>
    </row>
    <row r="52" spans="1:130" s="97" customFormat="1" ht="12.9" customHeight="1">
      <c r="A52" s="502"/>
      <c r="B52" s="111"/>
      <c r="C52" s="112"/>
      <c r="D52" s="136"/>
      <c r="E52" s="114"/>
      <c r="F52" s="154"/>
      <c r="G52" s="238"/>
      <c r="H52" s="238"/>
      <c r="I52" s="238"/>
      <c r="J52" s="154"/>
      <c r="K52" s="238"/>
      <c r="L52" s="255"/>
      <c r="M52" s="255"/>
      <c r="N52" s="255"/>
      <c r="O52" s="114"/>
      <c r="P52" s="204"/>
      <c r="Q52" s="115"/>
      <c r="R52" s="114"/>
    </row>
    <row r="53" spans="1:130" s="97" customFormat="1" ht="12.9" customHeight="1">
      <c r="A53" s="503" t="s">
        <v>105</v>
      </c>
      <c r="B53" s="482" t="s">
        <v>334</v>
      </c>
      <c r="C53" s="489"/>
      <c r="D53" s="136"/>
      <c r="E53" s="114"/>
      <c r="F53" s="138"/>
      <c r="G53" s="238"/>
      <c r="H53" s="238"/>
      <c r="I53" s="238"/>
      <c r="J53" s="138"/>
      <c r="K53" s="238"/>
      <c r="L53" s="255"/>
      <c r="M53" s="255"/>
      <c r="N53" s="255"/>
      <c r="O53" s="114"/>
      <c r="P53" s="204"/>
      <c r="Q53" s="167"/>
      <c r="R53" s="114"/>
    </row>
    <row r="54" spans="1:130" s="97" customFormat="1" ht="15" customHeight="1">
      <c r="A54" s="504"/>
      <c r="B54" s="498"/>
      <c r="C54" s="489"/>
      <c r="D54" s="136"/>
      <c r="E54" s="114"/>
      <c r="F54" s="138"/>
      <c r="G54" s="238"/>
      <c r="H54" s="238"/>
      <c r="I54" s="238"/>
      <c r="J54" s="138"/>
      <c r="K54" s="238"/>
      <c r="L54" s="255"/>
      <c r="M54" s="255"/>
      <c r="N54" s="255"/>
      <c r="O54" s="114"/>
      <c r="P54" s="204"/>
      <c r="Q54" s="167"/>
      <c r="R54" s="114"/>
    </row>
    <row r="55" spans="1:130" s="97" customFormat="1" ht="12.9" customHeight="1">
      <c r="A55" s="171">
        <v>1</v>
      </c>
      <c r="B55" s="348" t="s">
        <v>350</v>
      </c>
      <c r="C55" s="486"/>
      <c r="D55" s="144"/>
      <c r="E55" s="404" t="s">
        <v>1</v>
      </c>
      <c r="F55" s="332">
        <v>0</v>
      </c>
      <c r="G55" s="332">
        <v>5</v>
      </c>
      <c r="H55" s="332">
        <v>6</v>
      </c>
      <c r="I55" s="293">
        <v>5</v>
      </c>
      <c r="J55" s="293">
        <v>8</v>
      </c>
      <c r="K55" s="371">
        <v>24</v>
      </c>
      <c r="L55" s="256" t="s">
        <v>17</v>
      </c>
      <c r="M55" s="322"/>
      <c r="N55" s="322"/>
      <c r="O55" s="322"/>
      <c r="P55" s="390">
        <f>+M55*K55</f>
        <v>0</v>
      </c>
      <c r="Q55" s="322">
        <f>+N55*K55</f>
        <v>0</v>
      </c>
      <c r="R55" s="361">
        <f>+K55*O55</f>
        <v>0</v>
      </c>
    </row>
    <row r="56" spans="1:130" s="276" customFormat="1" ht="13.2" customHeight="1">
      <c r="A56" s="292"/>
      <c r="B56" s="318" t="s">
        <v>1</v>
      </c>
      <c r="C56" s="561" t="s">
        <v>190</v>
      </c>
      <c r="D56" s="296"/>
      <c r="E56" s="292"/>
      <c r="F56" s="333"/>
      <c r="G56" s="333"/>
      <c r="H56" s="334"/>
      <c r="I56" s="264"/>
      <c r="J56" s="264"/>
      <c r="K56" s="264"/>
      <c r="L56" s="256"/>
      <c r="M56" s="256"/>
      <c r="N56" s="256"/>
      <c r="O56" s="322"/>
      <c r="P56" s="581"/>
      <c r="Q56" s="322"/>
      <c r="R56" s="36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91"/>
      <c r="AH56" s="291"/>
      <c r="AI56" s="291"/>
      <c r="AJ56" s="291"/>
      <c r="AK56" s="291"/>
      <c r="AL56" s="291"/>
      <c r="AM56" s="291"/>
      <c r="AN56" s="291"/>
      <c r="AO56" s="291"/>
      <c r="AP56" s="291"/>
      <c r="AQ56" s="291"/>
      <c r="AR56" s="291"/>
      <c r="AS56" s="291"/>
      <c r="AT56" s="291"/>
      <c r="AU56" s="291"/>
      <c r="AV56" s="291"/>
      <c r="AW56" s="291"/>
      <c r="AX56" s="291"/>
      <c r="AY56" s="291"/>
      <c r="AZ56" s="291"/>
      <c r="BA56" s="291"/>
      <c r="BB56" s="291"/>
      <c r="BC56" s="291"/>
      <c r="BD56" s="291"/>
      <c r="BE56" s="291"/>
      <c r="BF56" s="291"/>
      <c r="BG56" s="291"/>
      <c r="BH56" s="291"/>
      <c r="BI56" s="291"/>
      <c r="BJ56" s="291"/>
      <c r="BK56" s="291"/>
      <c r="BL56" s="291"/>
      <c r="BM56" s="291"/>
      <c r="BN56" s="291"/>
      <c r="BO56" s="291"/>
      <c r="BP56" s="291"/>
      <c r="BQ56" s="291"/>
      <c r="BR56" s="291"/>
      <c r="BS56" s="291"/>
      <c r="BT56" s="291"/>
      <c r="BU56" s="291"/>
      <c r="BV56" s="291"/>
      <c r="BW56" s="291"/>
      <c r="BX56" s="291"/>
      <c r="BY56" s="291"/>
      <c r="BZ56" s="291"/>
      <c r="CA56" s="291"/>
      <c r="CB56" s="291"/>
      <c r="CC56" s="291"/>
      <c r="CD56" s="291"/>
      <c r="CE56" s="291"/>
      <c r="CF56" s="291"/>
      <c r="CG56" s="291"/>
      <c r="CH56" s="291"/>
      <c r="CI56" s="291"/>
      <c r="CJ56" s="291"/>
      <c r="CK56" s="291"/>
      <c r="CL56" s="291"/>
      <c r="CM56" s="291"/>
      <c r="CN56" s="291"/>
      <c r="CO56" s="291"/>
      <c r="CP56" s="291"/>
      <c r="CQ56" s="291"/>
      <c r="CR56" s="291"/>
      <c r="CS56" s="291"/>
      <c r="CT56" s="291"/>
      <c r="CU56" s="291"/>
      <c r="CV56" s="291"/>
      <c r="CW56" s="291"/>
      <c r="CX56" s="291"/>
      <c r="CY56" s="291"/>
      <c r="CZ56" s="291"/>
      <c r="DA56" s="291"/>
      <c r="DB56" s="291"/>
      <c r="DC56" s="291"/>
      <c r="DD56" s="291"/>
      <c r="DE56" s="291"/>
      <c r="DF56" s="291"/>
    </row>
    <row r="57" spans="1:130" s="276" customFormat="1" ht="13.2" customHeight="1">
      <c r="A57" s="292"/>
      <c r="B57" s="318" t="s">
        <v>1</v>
      </c>
      <c r="C57" s="561" t="s">
        <v>351</v>
      </c>
      <c r="D57" s="296"/>
      <c r="E57" s="292"/>
      <c r="F57" s="333"/>
      <c r="G57" s="333"/>
      <c r="H57" s="334"/>
      <c r="I57" s="264"/>
      <c r="J57" s="264"/>
      <c r="K57" s="264"/>
      <c r="L57" s="256"/>
      <c r="M57" s="256"/>
      <c r="N57" s="256"/>
      <c r="O57" s="322"/>
      <c r="P57" s="581"/>
      <c r="Q57" s="322"/>
      <c r="R57" s="361"/>
      <c r="S57" s="291"/>
      <c r="T57" s="291"/>
      <c r="U57" s="291"/>
      <c r="V57" s="291"/>
      <c r="W57" s="291"/>
      <c r="X57" s="291"/>
      <c r="Y57" s="291"/>
      <c r="Z57" s="291"/>
      <c r="AA57" s="291"/>
      <c r="AB57" s="291"/>
      <c r="AC57" s="291"/>
      <c r="AD57" s="291"/>
      <c r="AE57" s="291"/>
      <c r="AF57" s="291"/>
      <c r="AG57" s="291"/>
      <c r="AH57" s="291"/>
      <c r="AI57" s="291"/>
      <c r="AJ57" s="291"/>
      <c r="AK57" s="291"/>
      <c r="AL57" s="291"/>
      <c r="AM57" s="291"/>
      <c r="AN57" s="291"/>
      <c r="AO57" s="291"/>
      <c r="AP57" s="291"/>
      <c r="AQ57" s="291"/>
      <c r="AR57" s="291"/>
      <c r="AS57" s="291"/>
      <c r="AT57" s="291"/>
      <c r="AU57" s="291"/>
      <c r="AV57" s="291"/>
      <c r="AW57" s="291"/>
      <c r="AX57" s="291"/>
      <c r="AY57" s="291"/>
      <c r="AZ57" s="291"/>
      <c r="BA57" s="291"/>
      <c r="BB57" s="291"/>
      <c r="BC57" s="291"/>
      <c r="BD57" s="291"/>
      <c r="BE57" s="291"/>
      <c r="BF57" s="291"/>
      <c r="BG57" s="291"/>
      <c r="BH57" s="291"/>
      <c r="BI57" s="291"/>
      <c r="BJ57" s="291"/>
      <c r="BK57" s="291"/>
      <c r="BL57" s="291"/>
      <c r="BM57" s="291"/>
      <c r="BN57" s="291"/>
      <c r="BO57" s="291"/>
      <c r="BP57" s="291"/>
      <c r="BQ57" s="291"/>
      <c r="BR57" s="291"/>
      <c r="BS57" s="291"/>
      <c r="BT57" s="291"/>
      <c r="BU57" s="291"/>
      <c r="BV57" s="291"/>
      <c r="BW57" s="291"/>
      <c r="BX57" s="291"/>
      <c r="BY57" s="291"/>
      <c r="BZ57" s="291"/>
      <c r="CA57" s="291"/>
      <c r="CB57" s="291"/>
      <c r="CC57" s="291"/>
      <c r="CD57" s="291"/>
      <c r="CE57" s="291"/>
      <c r="CF57" s="291"/>
      <c r="CG57" s="291"/>
      <c r="CH57" s="291"/>
      <c r="CI57" s="291"/>
      <c r="CJ57" s="291"/>
      <c r="CK57" s="291"/>
      <c r="CL57" s="291"/>
      <c r="CM57" s="291"/>
      <c r="CN57" s="291"/>
      <c r="CO57" s="291"/>
      <c r="CP57" s="291"/>
      <c r="CQ57" s="291"/>
      <c r="CR57" s="291"/>
      <c r="CS57" s="291"/>
      <c r="CT57" s="291"/>
      <c r="CU57" s="291"/>
      <c r="CV57" s="291"/>
      <c r="CW57" s="291"/>
      <c r="CX57" s="291"/>
      <c r="CY57" s="291"/>
      <c r="CZ57" s="291"/>
      <c r="DA57" s="291"/>
      <c r="DB57" s="291"/>
      <c r="DC57" s="291"/>
      <c r="DD57" s="291"/>
      <c r="DE57" s="291"/>
      <c r="DF57" s="291"/>
    </row>
    <row r="58" spans="1:130" s="276" customFormat="1" ht="13.2" customHeight="1">
      <c r="A58" s="292"/>
      <c r="B58" s="318" t="s">
        <v>1</v>
      </c>
      <c r="C58" s="561" t="s">
        <v>315</v>
      </c>
      <c r="D58" s="296"/>
      <c r="E58" s="292"/>
      <c r="F58" s="333"/>
      <c r="G58" s="333"/>
      <c r="H58" s="334"/>
      <c r="I58" s="264"/>
      <c r="J58" s="264"/>
      <c r="K58" s="264"/>
      <c r="L58" s="256"/>
      <c r="M58" s="256"/>
      <c r="N58" s="256"/>
      <c r="O58" s="322"/>
      <c r="P58" s="581"/>
      <c r="Q58" s="322"/>
      <c r="R58" s="361"/>
      <c r="S58" s="291"/>
      <c r="T58" s="291"/>
      <c r="U58" s="291"/>
      <c r="V58" s="291"/>
      <c r="W58" s="291"/>
      <c r="X58" s="291"/>
      <c r="Y58" s="291"/>
      <c r="Z58" s="291"/>
      <c r="AA58" s="291"/>
      <c r="AB58" s="291"/>
      <c r="AC58" s="291"/>
      <c r="AD58" s="291"/>
      <c r="AE58" s="291"/>
      <c r="AF58" s="291"/>
      <c r="AG58" s="291"/>
      <c r="AH58" s="291"/>
      <c r="AI58" s="291"/>
      <c r="AJ58" s="291"/>
      <c r="AK58" s="291"/>
      <c r="AL58" s="291"/>
      <c r="AM58" s="291"/>
      <c r="AN58" s="291"/>
      <c r="AO58" s="291"/>
      <c r="AP58" s="291"/>
      <c r="AQ58" s="291"/>
      <c r="AR58" s="291"/>
      <c r="AS58" s="291"/>
      <c r="AT58" s="291"/>
      <c r="AU58" s="291"/>
      <c r="AV58" s="291"/>
      <c r="AW58" s="291"/>
      <c r="AX58" s="291"/>
      <c r="AY58" s="291"/>
      <c r="AZ58" s="291"/>
      <c r="BA58" s="291"/>
      <c r="BB58" s="291"/>
      <c r="BC58" s="291"/>
      <c r="BD58" s="291"/>
      <c r="BE58" s="291"/>
      <c r="BF58" s="291"/>
      <c r="BG58" s="291"/>
      <c r="BH58" s="291"/>
      <c r="BI58" s="291"/>
      <c r="BJ58" s="291"/>
      <c r="BK58" s="291"/>
      <c r="BL58" s="291"/>
      <c r="BM58" s="291"/>
      <c r="BN58" s="291"/>
      <c r="BO58" s="291"/>
      <c r="BP58" s="291"/>
      <c r="BQ58" s="291"/>
      <c r="BR58" s="291"/>
      <c r="BS58" s="291"/>
      <c r="BT58" s="291"/>
      <c r="BU58" s="291"/>
      <c r="BV58" s="291"/>
      <c r="BW58" s="291"/>
      <c r="BX58" s="291"/>
      <c r="BY58" s="291"/>
      <c r="BZ58" s="291"/>
      <c r="CA58" s="291"/>
      <c r="CB58" s="291"/>
      <c r="CC58" s="291"/>
      <c r="CD58" s="291"/>
      <c r="CE58" s="291"/>
      <c r="CF58" s="291"/>
      <c r="CG58" s="291"/>
      <c r="CH58" s="291"/>
      <c r="CI58" s="291"/>
      <c r="CJ58" s="291"/>
      <c r="CK58" s="291"/>
      <c r="CL58" s="291"/>
      <c r="CM58" s="291"/>
      <c r="CN58" s="291"/>
      <c r="CO58" s="291"/>
      <c r="CP58" s="291"/>
      <c r="CQ58" s="291"/>
      <c r="CR58" s="291"/>
      <c r="CS58" s="291"/>
      <c r="CT58" s="291"/>
      <c r="CU58" s="291"/>
      <c r="CV58" s="291"/>
      <c r="CW58" s="291"/>
      <c r="CX58" s="291"/>
      <c r="CY58" s="291"/>
      <c r="CZ58" s="291"/>
      <c r="DA58" s="291"/>
      <c r="DB58" s="291"/>
      <c r="DC58" s="291"/>
      <c r="DD58" s="291"/>
      <c r="DE58" s="291"/>
      <c r="DF58" s="291"/>
    </row>
    <row r="59" spans="1:130" s="276" customFormat="1" ht="13.2" customHeight="1">
      <c r="A59" s="292"/>
      <c r="B59" s="318" t="s">
        <v>1</v>
      </c>
      <c r="C59" s="561" t="s">
        <v>316</v>
      </c>
      <c r="D59" s="296"/>
      <c r="E59" s="292"/>
      <c r="F59" s="333"/>
      <c r="G59" s="333"/>
      <c r="H59" s="334"/>
      <c r="I59" s="264"/>
      <c r="J59" s="264"/>
      <c r="K59" s="264"/>
      <c r="L59" s="256"/>
      <c r="M59" s="256"/>
      <c r="N59" s="256"/>
      <c r="O59" s="322"/>
      <c r="P59" s="581"/>
      <c r="Q59" s="322"/>
      <c r="R59" s="361"/>
      <c r="S59" s="291"/>
      <c r="T59" s="291"/>
      <c r="U59" s="291"/>
      <c r="V59" s="291"/>
      <c r="W59" s="291"/>
      <c r="X59" s="291"/>
      <c r="Y59" s="291"/>
      <c r="Z59" s="291"/>
      <c r="AA59" s="291"/>
      <c r="AB59" s="291"/>
      <c r="AC59" s="291"/>
      <c r="AD59" s="291"/>
      <c r="AE59" s="291"/>
      <c r="AF59" s="291"/>
      <c r="AG59" s="291"/>
      <c r="AH59" s="291"/>
      <c r="AI59" s="291"/>
      <c r="AJ59" s="291"/>
      <c r="AK59" s="291"/>
      <c r="AL59" s="291"/>
      <c r="AM59" s="291"/>
      <c r="AN59" s="291"/>
      <c r="AO59" s="291"/>
      <c r="AP59" s="291"/>
      <c r="AQ59" s="291"/>
      <c r="AR59" s="291"/>
      <c r="AS59" s="291"/>
      <c r="AT59" s="291"/>
      <c r="AU59" s="291"/>
      <c r="AV59" s="291"/>
      <c r="AW59" s="291"/>
      <c r="AX59" s="291"/>
      <c r="AY59" s="291"/>
      <c r="AZ59" s="291"/>
      <c r="BA59" s="291"/>
      <c r="BB59" s="291"/>
      <c r="BC59" s="291"/>
      <c r="BD59" s="291"/>
      <c r="BE59" s="291"/>
      <c r="BF59" s="291"/>
      <c r="BG59" s="291"/>
      <c r="BH59" s="291"/>
      <c r="BI59" s="291"/>
      <c r="BJ59" s="291"/>
      <c r="BK59" s="291"/>
      <c r="BL59" s="291"/>
      <c r="BM59" s="291"/>
      <c r="BN59" s="291"/>
      <c r="BO59" s="291"/>
      <c r="BP59" s="291"/>
      <c r="BQ59" s="291"/>
      <c r="BR59" s="291"/>
      <c r="BS59" s="291"/>
      <c r="BT59" s="291"/>
      <c r="BU59" s="291"/>
      <c r="BV59" s="291"/>
      <c r="BW59" s="291"/>
      <c r="BX59" s="291"/>
      <c r="BY59" s="291"/>
      <c r="BZ59" s="291"/>
      <c r="CA59" s="291"/>
      <c r="CB59" s="291"/>
      <c r="CC59" s="291"/>
      <c r="CD59" s="291"/>
      <c r="CE59" s="291"/>
      <c r="CF59" s="291"/>
      <c r="CG59" s="291"/>
      <c r="CH59" s="291"/>
      <c r="CI59" s="291"/>
      <c r="CJ59" s="291"/>
      <c r="CK59" s="291"/>
      <c r="CL59" s="291"/>
      <c r="CM59" s="291"/>
      <c r="CN59" s="291"/>
      <c r="CO59" s="291"/>
      <c r="CP59" s="291"/>
      <c r="CQ59" s="291"/>
      <c r="CR59" s="291"/>
      <c r="CS59" s="291"/>
      <c r="CT59" s="291"/>
      <c r="CU59" s="291"/>
      <c r="CV59" s="291"/>
      <c r="CW59" s="291"/>
      <c r="CX59" s="291"/>
      <c r="CY59" s="291"/>
      <c r="CZ59" s="291"/>
      <c r="DA59" s="291"/>
      <c r="DB59" s="291"/>
      <c r="DC59" s="291"/>
      <c r="DD59" s="291"/>
      <c r="DE59" s="291"/>
      <c r="DF59" s="291"/>
    </row>
    <row r="60" spans="1:130" s="97" customFormat="1" ht="12.9" customHeight="1">
      <c r="A60" s="171">
        <f>1+A55</f>
        <v>2</v>
      </c>
      <c r="B60" s="348" t="s">
        <v>352</v>
      </c>
      <c r="C60" s="486"/>
      <c r="D60" s="155"/>
      <c r="E60" s="404" t="s">
        <v>1</v>
      </c>
      <c r="F60" s="332">
        <v>1</v>
      </c>
      <c r="G60" s="332">
        <v>0</v>
      </c>
      <c r="H60" s="332">
        <v>0</v>
      </c>
      <c r="I60" s="293">
        <v>0</v>
      </c>
      <c r="J60" s="293">
        <v>0</v>
      </c>
      <c r="K60" s="371">
        <v>1</v>
      </c>
      <c r="L60" s="256" t="s">
        <v>17</v>
      </c>
      <c r="M60" s="322"/>
      <c r="N60" s="322"/>
      <c r="O60" s="322"/>
      <c r="P60" s="390">
        <f>+M60*K60</f>
        <v>0</v>
      </c>
      <c r="Q60" s="322">
        <f>+N60*K60</f>
        <v>0</v>
      </c>
      <c r="R60" s="361">
        <f>+K60*O60</f>
        <v>0</v>
      </c>
    </row>
    <row r="61" spans="1:130" s="276" customFormat="1" ht="13.2" customHeight="1">
      <c r="A61" s="292"/>
      <c r="B61" s="318" t="s">
        <v>1</v>
      </c>
      <c r="C61" s="561" t="s">
        <v>190</v>
      </c>
      <c r="D61" s="296"/>
      <c r="E61" s="292"/>
      <c r="F61" s="333"/>
      <c r="G61" s="333"/>
      <c r="H61" s="334"/>
      <c r="I61" s="264"/>
      <c r="J61" s="264"/>
      <c r="K61" s="264"/>
      <c r="L61" s="256"/>
      <c r="M61" s="256"/>
      <c r="N61" s="256"/>
      <c r="O61" s="322"/>
      <c r="P61" s="581"/>
      <c r="Q61" s="322"/>
      <c r="R61" s="361"/>
      <c r="S61" s="291"/>
      <c r="T61" s="291"/>
      <c r="U61" s="291"/>
      <c r="V61" s="291"/>
      <c r="W61" s="291"/>
      <c r="X61" s="291"/>
      <c r="Y61" s="291"/>
      <c r="Z61" s="291"/>
      <c r="AA61" s="291"/>
      <c r="AB61" s="291"/>
      <c r="AC61" s="291"/>
      <c r="AD61" s="291"/>
      <c r="AE61" s="291"/>
      <c r="AF61" s="291"/>
      <c r="AG61" s="291"/>
      <c r="AH61" s="291"/>
      <c r="AI61" s="291"/>
      <c r="AJ61" s="291"/>
      <c r="AK61" s="291"/>
      <c r="AL61" s="291"/>
      <c r="AM61" s="291"/>
      <c r="AN61" s="291"/>
      <c r="AO61" s="291"/>
      <c r="AP61" s="291"/>
      <c r="AQ61" s="291"/>
      <c r="AR61" s="291"/>
      <c r="AS61" s="291"/>
      <c r="AT61" s="291"/>
      <c r="AU61" s="291"/>
      <c r="AV61" s="291"/>
      <c r="AW61" s="291"/>
      <c r="AX61" s="291"/>
      <c r="AY61" s="291"/>
      <c r="AZ61" s="291"/>
      <c r="BA61" s="291"/>
      <c r="BB61" s="291"/>
      <c r="BC61" s="291"/>
      <c r="BD61" s="291"/>
      <c r="BE61" s="291"/>
      <c r="BF61" s="291"/>
      <c r="BG61" s="291"/>
      <c r="BH61" s="291"/>
      <c r="BI61" s="291"/>
      <c r="BJ61" s="291"/>
      <c r="BK61" s="291"/>
      <c r="BL61" s="291"/>
      <c r="BM61" s="291"/>
      <c r="BN61" s="291"/>
      <c r="BO61" s="291"/>
      <c r="BP61" s="291"/>
      <c r="BQ61" s="291"/>
      <c r="BR61" s="291"/>
      <c r="BS61" s="291"/>
      <c r="BT61" s="291"/>
      <c r="BU61" s="291"/>
      <c r="BV61" s="291"/>
      <c r="BW61" s="291"/>
      <c r="BX61" s="291"/>
      <c r="BY61" s="291"/>
      <c r="BZ61" s="291"/>
      <c r="CA61" s="291"/>
      <c r="CB61" s="291"/>
      <c r="CC61" s="291"/>
      <c r="CD61" s="291"/>
      <c r="CE61" s="291"/>
      <c r="CF61" s="291"/>
      <c r="CG61" s="291"/>
      <c r="CH61" s="291"/>
      <c r="CI61" s="291"/>
      <c r="CJ61" s="291"/>
      <c r="CK61" s="291"/>
      <c r="CL61" s="291"/>
      <c r="CM61" s="291"/>
      <c r="CN61" s="291"/>
      <c r="CO61" s="291"/>
      <c r="CP61" s="291"/>
      <c r="CQ61" s="291"/>
      <c r="CR61" s="291"/>
      <c r="CS61" s="291"/>
      <c r="CT61" s="291"/>
      <c r="CU61" s="291"/>
      <c r="CV61" s="291"/>
      <c r="CW61" s="291"/>
      <c r="CX61" s="291"/>
      <c r="CY61" s="291"/>
      <c r="CZ61" s="291"/>
      <c r="DA61" s="291"/>
      <c r="DB61" s="291"/>
      <c r="DC61" s="291"/>
      <c r="DD61" s="291"/>
      <c r="DE61" s="291"/>
      <c r="DF61" s="291"/>
    </row>
    <row r="62" spans="1:130" s="276" customFormat="1" ht="13.2" customHeight="1">
      <c r="A62" s="292"/>
      <c r="B62" s="318" t="s">
        <v>1</v>
      </c>
      <c r="C62" s="561" t="s">
        <v>351</v>
      </c>
      <c r="D62" s="296"/>
      <c r="E62" s="292"/>
      <c r="F62" s="333"/>
      <c r="G62" s="333"/>
      <c r="H62" s="334"/>
      <c r="I62" s="264"/>
      <c r="J62" s="264"/>
      <c r="K62" s="264"/>
      <c r="L62" s="256"/>
      <c r="M62" s="256"/>
      <c r="N62" s="256"/>
      <c r="O62" s="322"/>
      <c r="P62" s="581"/>
      <c r="Q62" s="322"/>
      <c r="R62" s="361"/>
      <c r="S62" s="291"/>
      <c r="T62" s="291"/>
      <c r="U62" s="291"/>
      <c r="V62" s="291"/>
      <c r="W62" s="291"/>
      <c r="X62" s="291"/>
      <c r="Y62" s="291"/>
      <c r="Z62" s="291"/>
      <c r="AA62" s="291"/>
      <c r="AB62" s="291"/>
      <c r="AC62" s="291"/>
      <c r="AD62" s="291"/>
      <c r="AE62" s="291"/>
      <c r="AF62" s="291"/>
      <c r="AG62" s="291"/>
      <c r="AH62" s="291"/>
      <c r="AI62" s="291"/>
      <c r="AJ62" s="291"/>
      <c r="AK62" s="291"/>
      <c r="AL62" s="291"/>
      <c r="AM62" s="291"/>
      <c r="AN62" s="291"/>
      <c r="AO62" s="291"/>
      <c r="AP62" s="291"/>
      <c r="AQ62" s="291"/>
      <c r="AR62" s="291"/>
      <c r="AS62" s="291"/>
      <c r="AT62" s="291"/>
      <c r="AU62" s="291"/>
      <c r="AV62" s="291"/>
      <c r="AW62" s="291"/>
      <c r="AX62" s="291"/>
      <c r="AY62" s="291"/>
      <c r="AZ62" s="291"/>
      <c r="BA62" s="291"/>
      <c r="BB62" s="291"/>
      <c r="BC62" s="291"/>
      <c r="BD62" s="291"/>
      <c r="BE62" s="291"/>
      <c r="BF62" s="291"/>
      <c r="BG62" s="291"/>
      <c r="BH62" s="291"/>
      <c r="BI62" s="291"/>
      <c r="BJ62" s="291"/>
      <c r="BK62" s="291"/>
      <c r="BL62" s="291"/>
      <c r="BM62" s="291"/>
      <c r="BN62" s="291"/>
      <c r="BO62" s="291"/>
      <c r="BP62" s="291"/>
      <c r="BQ62" s="291"/>
      <c r="BR62" s="291"/>
      <c r="BS62" s="291"/>
      <c r="BT62" s="291"/>
      <c r="BU62" s="291"/>
      <c r="BV62" s="291"/>
      <c r="BW62" s="291"/>
      <c r="BX62" s="291"/>
      <c r="BY62" s="291"/>
      <c r="BZ62" s="291"/>
      <c r="CA62" s="291"/>
      <c r="CB62" s="291"/>
      <c r="CC62" s="291"/>
      <c r="CD62" s="291"/>
      <c r="CE62" s="291"/>
      <c r="CF62" s="291"/>
      <c r="CG62" s="291"/>
      <c r="CH62" s="291"/>
      <c r="CI62" s="291"/>
      <c r="CJ62" s="291"/>
      <c r="CK62" s="291"/>
      <c r="CL62" s="291"/>
      <c r="CM62" s="291"/>
      <c r="CN62" s="291"/>
      <c r="CO62" s="291"/>
      <c r="CP62" s="291"/>
      <c r="CQ62" s="291"/>
      <c r="CR62" s="291"/>
      <c r="CS62" s="291"/>
      <c r="CT62" s="291"/>
      <c r="CU62" s="291"/>
      <c r="CV62" s="291"/>
      <c r="CW62" s="291"/>
      <c r="CX62" s="291"/>
      <c r="CY62" s="291"/>
      <c r="CZ62" s="291"/>
      <c r="DA62" s="291"/>
      <c r="DB62" s="291"/>
      <c r="DC62" s="291"/>
      <c r="DD62" s="291"/>
      <c r="DE62" s="291"/>
      <c r="DF62" s="291"/>
    </row>
    <row r="63" spans="1:130" s="276" customFormat="1" ht="13.2" customHeight="1">
      <c r="A63" s="292"/>
      <c r="B63" s="318" t="s">
        <v>1</v>
      </c>
      <c r="C63" s="561" t="s">
        <v>315</v>
      </c>
      <c r="D63" s="296"/>
      <c r="E63" s="292"/>
      <c r="F63" s="333"/>
      <c r="G63" s="333"/>
      <c r="H63" s="334"/>
      <c r="I63" s="264"/>
      <c r="J63" s="264"/>
      <c r="K63" s="264"/>
      <c r="L63" s="256"/>
      <c r="M63" s="256"/>
      <c r="N63" s="256"/>
      <c r="O63" s="322"/>
      <c r="P63" s="581"/>
      <c r="Q63" s="322"/>
      <c r="R63" s="361"/>
      <c r="S63" s="291"/>
      <c r="T63" s="291"/>
      <c r="U63" s="291"/>
      <c r="V63" s="291"/>
      <c r="W63" s="291"/>
      <c r="X63" s="291"/>
      <c r="Y63" s="291"/>
      <c r="Z63" s="291"/>
      <c r="AA63" s="291"/>
      <c r="AB63" s="291"/>
      <c r="AC63" s="291"/>
      <c r="AD63" s="291"/>
      <c r="AE63" s="291"/>
      <c r="AF63" s="291"/>
      <c r="AG63" s="291"/>
      <c r="AH63" s="291"/>
      <c r="AI63" s="291"/>
      <c r="AJ63" s="291"/>
      <c r="AK63" s="291"/>
      <c r="AL63" s="291"/>
      <c r="AM63" s="291"/>
      <c r="AN63" s="291"/>
      <c r="AO63" s="291"/>
      <c r="AP63" s="291"/>
      <c r="AQ63" s="291"/>
      <c r="AR63" s="291"/>
      <c r="AS63" s="291"/>
      <c r="AT63" s="291"/>
      <c r="AU63" s="291"/>
      <c r="AV63" s="291"/>
      <c r="AW63" s="291"/>
      <c r="AX63" s="291"/>
      <c r="AY63" s="291"/>
      <c r="AZ63" s="291"/>
      <c r="BA63" s="291"/>
      <c r="BB63" s="291"/>
      <c r="BC63" s="291"/>
      <c r="BD63" s="291"/>
      <c r="BE63" s="291"/>
      <c r="BF63" s="291"/>
      <c r="BG63" s="291"/>
      <c r="BH63" s="291"/>
      <c r="BI63" s="291"/>
      <c r="BJ63" s="291"/>
      <c r="BK63" s="291"/>
      <c r="BL63" s="291"/>
      <c r="BM63" s="291"/>
      <c r="BN63" s="291"/>
      <c r="BO63" s="291"/>
      <c r="BP63" s="291"/>
      <c r="BQ63" s="291"/>
      <c r="BR63" s="291"/>
      <c r="BS63" s="291"/>
      <c r="BT63" s="291"/>
      <c r="BU63" s="291"/>
      <c r="BV63" s="291"/>
      <c r="BW63" s="291"/>
      <c r="BX63" s="291"/>
      <c r="BY63" s="291"/>
      <c r="BZ63" s="291"/>
      <c r="CA63" s="291"/>
      <c r="CB63" s="291"/>
      <c r="CC63" s="291"/>
      <c r="CD63" s="291"/>
      <c r="CE63" s="291"/>
      <c r="CF63" s="291"/>
      <c r="CG63" s="291"/>
      <c r="CH63" s="291"/>
      <c r="CI63" s="291"/>
      <c r="CJ63" s="291"/>
      <c r="CK63" s="291"/>
      <c r="CL63" s="291"/>
      <c r="CM63" s="291"/>
      <c r="CN63" s="291"/>
      <c r="CO63" s="291"/>
      <c r="CP63" s="291"/>
      <c r="CQ63" s="291"/>
      <c r="CR63" s="291"/>
      <c r="CS63" s="291"/>
      <c r="CT63" s="291"/>
      <c r="CU63" s="291"/>
      <c r="CV63" s="291"/>
      <c r="CW63" s="291"/>
      <c r="CX63" s="291"/>
      <c r="CY63" s="291"/>
      <c r="CZ63" s="291"/>
      <c r="DA63" s="291"/>
      <c r="DB63" s="291"/>
      <c r="DC63" s="291"/>
      <c r="DD63" s="291"/>
      <c r="DE63" s="291"/>
      <c r="DF63" s="291"/>
    </row>
    <row r="64" spans="1:130" s="276" customFormat="1" ht="13.2" customHeight="1">
      <c r="A64" s="292"/>
      <c r="B64" s="318" t="s">
        <v>1</v>
      </c>
      <c r="C64" s="561" t="s">
        <v>316</v>
      </c>
      <c r="D64" s="296"/>
      <c r="E64" s="292"/>
      <c r="F64" s="333"/>
      <c r="G64" s="333"/>
      <c r="H64" s="334"/>
      <c r="I64" s="264"/>
      <c r="J64" s="264"/>
      <c r="K64" s="264"/>
      <c r="L64" s="256"/>
      <c r="M64" s="256"/>
      <c r="N64" s="256"/>
      <c r="O64" s="322"/>
      <c r="P64" s="581"/>
      <c r="Q64" s="322"/>
      <c r="R64" s="361"/>
      <c r="S64" s="291"/>
      <c r="T64" s="291"/>
      <c r="U64" s="291"/>
      <c r="V64" s="291"/>
      <c r="W64" s="291"/>
      <c r="X64" s="291"/>
      <c r="Y64" s="291"/>
      <c r="Z64" s="291"/>
      <c r="AA64" s="291"/>
      <c r="AB64" s="291"/>
      <c r="AC64" s="291"/>
      <c r="AD64" s="291"/>
      <c r="AE64" s="291"/>
      <c r="AF64" s="291"/>
      <c r="AG64" s="291"/>
      <c r="AH64" s="291"/>
      <c r="AI64" s="291"/>
      <c r="AJ64" s="291"/>
      <c r="AK64" s="291"/>
      <c r="AL64" s="291"/>
      <c r="AM64" s="291"/>
      <c r="AN64" s="291"/>
      <c r="AO64" s="291"/>
      <c r="AP64" s="291"/>
      <c r="AQ64" s="291"/>
      <c r="AR64" s="291"/>
      <c r="AS64" s="291"/>
      <c r="AT64" s="291"/>
      <c r="AU64" s="291"/>
      <c r="AV64" s="291"/>
      <c r="AW64" s="291"/>
      <c r="AX64" s="291"/>
      <c r="AY64" s="291"/>
      <c r="AZ64" s="291"/>
      <c r="BA64" s="291"/>
      <c r="BB64" s="291"/>
      <c r="BC64" s="291"/>
      <c r="BD64" s="291"/>
      <c r="BE64" s="291"/>
      <c r="BF64" s="291"/>
      <c r="BG64" s="291"/>
      <c r="BH64" s="291"/>
      <c r="BI64" s="291"/>
      <c r="BJ64" s="291"/>
      <c r="BK64" s="291"/>
      <c r="BL64" s="291"/>
      <c r="BM64" s="291"/>
      <c r="BN64" s="291"/>
      <c r="BO64" s="291"/>
      <c r="BP64" s="291"/>
      <c r="BQ64" s="291"/>
      <c r="BR64" s="291"/>
      <c r="BS64" s="291"/>
      <c r="BT64" s="291"/>
      <c r="BU64" s="291"/>
      <c r="BV64" s="291"/>
      <c r="BW64" s="291"/>
      <c r="BX64" s="291"/>
      <c r="BY64" s="291"/>
      <c r="BZ64" s="291"/>
      <c r="CA64" s="291"/>
      <c r="CB64" s="291"/>
      <c r="CC64" s="291"/>
      <c r="CD64" s="291"/>
      <c r="CE64" s="291"/>
      <c r="CF64" s="291"/>
      <c r="CG64" s="291"/>
      <c r="CH64" s="291"/>
      <c r="CI64" s="291"/>
      <c r="CJ64" s="291"/>
      <c r="CK64" s="291"/>
      <c r="CL64" s="291"/>
      <c r="CM64" s="291"/>
      <c r="CN64" s="291"/>
      <c r="CO64" s="291"/>
      <c r="CP64" s="291"/>
      <c r="CQ64" s="291"/>
      <c r="CR64" s="291"/>
      <c r="CS64" s="291"/>
      <c r="CT64" s="291"/>
      <c r="CU64" s="291"/>
      <c r="CV64" s="291"/>
      <c r="CW64" s="291"/>
      <c r="CX64" s="291"/>
      <c r="CY64" s="291"/>
      <c r="CZ64" s="291"/>
      <c r="DA64" s="291"/>
      <c r="DB64" s="291"/>
      <c r="DC64" s="291"/>
      <c r="DD64" s="291"/>
      <c r="DE64" s="291"/>
      <c r="DF64" s="291"/>
    </row>
    <row r="65" spans="1:130" s="97" customFormat="1" ht="12.9" customHeight="1">
      <c r="A65" s="171">
        <f>1+A60</f>
        <v>3</v>
      </c>
      <c r="B65" s="348" t="s">
        <v>371</v>
      </c>
      <c r="C65" s="486"/>
      <c r="D65" s="155"/>
      <c r="E65" s="404" t="s">
        <v>1</v>
      </c>
      <c r="F65" s="332">
        <v>1</v>
      </c>
      <c r="G65" s="332">
        <v>3</v>
      </c>
      <c r="H65" s="332">
        <v>3</v>
      </c>
      <c r="I65" s="293">
        <v>2</v>
      </c>
      <c r="J65" s="293">
        <v>3</v>
      </c>
      <c r="K65" s="371">
        <v>12</v>
      </c>
      <c r="L65" s="256" t="s">
        <v>17</v>
      </c>
      <c r="M65" s="322"/>
      <c r="N65" s="322"/>
      <c r="O65" s="322"/>
      <c r="P65" s="390">
        <f>+M65*K65</f>
        <v>0</v>
      </c>
      <c r="Q65" s="322">
        <f>+N65*K65</f>
        <v>0</v>
      </c>
      <c r="R65" s="361">
        <f>+K65*O65</f>
        <v>0</v>
      </c>
    </row>
    <row r="66" spans="1:130" s="276" customFormat="1" ht="13.2" customHeight="1">
      <c r="A66" s="292"/>
      <c r="B66" s="318" t="s">
        <v>1</v>
      </c>
      <c r="C66" s="561" t="s">
        <v>636</v>
      </c>
      <c r="D66" s="296"/>
      <c r="E66" s="292"/>
      <c r="F66" s="333"/>
      <c r="G66" s="333"/>
      <c r="H66" s="334"/>
      <c r="I66" s="264"/>
      <c r="J66" s="264"/>
      <c r="K66" s="264"/>
      <c r="L66" s="256"/>
      <c r="M66" s="256"/>
      <c r="N66" s="256"/>
      <c r="O66" s="322"/>
      <c r="P66" s="581"/>
      <c r="Q66" s="322"/>
      <c r="R66" s="361"/>
      <c r="S66" s="291"/>
      <c r="T66" s="291"/>
      <c r="U66" s="291"/>
      <c r="V66" s="291"/>
      <c r="W66" s="291"/>
      <c r="X66" s="291"/>
      <c r="Y66" s="291"/>
      <c r="Z66" s="291"/>
      <c r="AA66" s="291"/>
      <c r="AB66" s="291"/>
      <c r="AC66" s="291"/>
      <c r="AD66" s="291"/>
      <c r="AE66" s="291"/>
      <c r="AF66" s="291"/>
      <c r="AG66" s="291"/>
      <c r="AH66" s="291"/>
      <c r="AI66" s="291"/>
      <c r="AJ66" s="291"/>
      <c r="AK66" s="291"/>
      <c r="AL66" s="291"/>
      <c r="AM66" s="291"/>
      <c r="AN66" s="291"/>
      <c r="AO66" s="291"/>
      <c r="AP66" s="291"/>
      <c r="AQ66" s="291"/>
      <c r="AR66" s="291"/>
      <c r="AS66" s="291"/>
      <c r="AT66" s="291"/>
      <c r="AU66" s="291"/>
      <c r="AV66" s="291"/>
      <c r="AW66" s="291"/>
      <c r="AX66" s="291"/>
      <c r="AY66" s="291"/>
      <c r="AZ66" s="291"/>
      <c r="BA66" s="291"/>
      <c r="BB66" s="291"/>
      <c r="BC66" s="291"/>
      <c r="BD66" s="291"/>
      <c r="BE66" s="291"/>
      <c r="BF66" s="291"/>
      <c r="BG66" s="291"/>
      <c r="BH66" s="291"/>
      <c r="BI66" s="291"/>
      <c r="BJ66" s="291"/>
      <c r="BK66" s="291"/>
      <c r="BL66" s="291"/>
      <c r="BM66" s="291"/>
      <c r="BN66" s="291"/>
      <c r="BO66" s="291"/>
      <c r="BP66" s="291"/>
      <c r="BQ66" s="291"/>
      <c r="BR66" s="291"/>
      <c r="BS66" s="291"/>
      <c r="BT66" s="291"/>
      <c r="BU66" s="291"/>
      <c r="BV66" s="291"/>
      <c r="BW66" s="291"/>
      <c r="BX66" s="291"/>
      <c r="BY66" s="291"/>
      <c r="BZ66" s="291"/>
      <c r="CA66" s="291"/>
      <c r="CB66" s="291"/>
      <c r="CC66" s="291"/>
      <c r="CD66" s="291"/>
      <c r="CE66" s="291"/>
      <c r="CF66" s="291"/>
      <c r="CG66" s="291"/>
      <c r="CH66" s="291"/>
      <c r="CI66" s="291"/>
      <c r="CJ66" s="291"/>
      <c r="CK66" s="291"/>
      <c r="CL66" s="291"/>
      <c r="CM66" s="291"/>
      <c r="CN66" s="291"/>
      <c r="CO66" s="291"/>
      <c r="CP66" s="291"/>
      <c r="CQ66" s="291"/>
      <c r="CR66" s="291"/>
      <c r="CS66" s="291"/>
      <c r="CT66" s="291"/>
      <c r="CU66" s="291"/>
      <c r="CV66" s="291"/>
      <c r="CW66" s="291"/>
      <c r="CX66" s="291"/>
      <c r="CY66" s="291"/>
      <c r="CZ66" s="291"/>
      <c r="DA66" s="291"/>
      <c r="DB66" s="291"/>
      <c r="DC66" s="291"/>
      <c r="DD66" s="291"/>
      <c r="DE66" s="291"/>
      <c r="DF66" s="291"/>
    </row>
    <row r="67" spans="1:130" s="276" customFormat="1" ht="13.2" customHeight="1">
      <c r="A67" s="292"/>
      <c r="B67" s="318" t="s">
        <v>1</v>
      </c>
      <c r="C67" s="561" t="s">
        <v>637</v>
      </c>
      <c r="D67" s="296"/>
      <c r="E67" s="292"/>
      <c r="F67" s="333"/>
      <c r="G67" s="333"/>
      <c r="H67" s="334"/>
      <c r="I67" s="264"/>
      <c r="J67" s="264"/>
      <c r="K67" s="264"/>
      <c r="L67" s="256"/>
      <c r="M67" s="256"/>
      <c r="N67" s="256"/>
      <c r="O67" s="322"/>
      <c r="P67" s="581"/>
      <c r="Q67" s="322"/>
      <c r="R67" s="361"/>
      <c r="S67" s="291"/>
      <c r="T67" s="291"/>
      <c r="U67" s="291"/>
      <c r="V67" s="291"/>
      <c r="W67" s="291"/>
      <c r="X67" s="291"/>
      <c r="Y67" s="291"/>
      <c r="Z67" s="291"/>
      <c r="AA67" s="291"/>
      <c r="AB67" s="291"/>
      <c r="AC67" s="291"/>
      <c r="AD67" s="291"/>
      <c r="AE67" s="291"/>
      <c r="AF67" s="291"/>
      <c r="AG67" s="291"/>
      <c r="AH67" s="291"/>
      <c r="AI67" s="291"/>
      <c r="AJ67" s="291"/>
      <c r="AK67" s="291"/>
      <c r="AL67" s="291"/>
      <c r="AM67" s="291"/>
      <c r="AN67" s="291"/>
      <c r="AO67" s="291"/>
      <c r="AP67" s="291"/>
      <c r="AQ67" s="291"/>
      <c r="AR67" s="291"/>
      <c r="AS67" s="291"/>
      <c r="AT67" s="291"/>
      <c r="AU67" s="291"/>
      <c r="AV67" s="291"/>
      <c r="AW67" s="291"/>
      <c r="AX67" s="291"/>
      <c r="AY67" s="291"/>
      <c r="AZ67" s="291"/>
      <c r="BA67" s="291"/>
      <c r="BB67" s="291"/>
      <c r="BC67" s="291"/>
      <c r="BD67" s="291"/>
      <c r="BE67" s="291"/>
      <c r="BF67" s="291"/>
      <c r="BG67" s="291"/>
      <c r="BH67" s="291"/>
      <c r="BI67" s="291"/>
      <c r="BJ67" s="291"/>
      <c r="BK67" s="291"/>
      <c r="BL67" s="291"/>
      <c r="BM67" s="291"/>
      <c r="BN67" s="291"/>
      <c r="BO67" s="291"/>
      <c r="BP67" s="291"/>
      <c r="BQ67" s="291"/>
      <c r="BR67" s="291"/>
      <c r="BS67" s="291"/>
      <c r="BT67" s="291"/>
      <c r="BU67" s="291"/>
      <c r="BV67" s="291"/>
      <c r="BW67" s="291"/>
      <c r="BX67" s="291"/>
      <c r="BY67" s="291"/>
      <c r="BZ67" s="291"/>
      <c r="CA67" s="291"/>
      <c r="CB67" s="291"/>
      <c r="CC67" s="291"/>
      <c r="CD67" s="291"/>
      <c r="CE67" s="291"/>
      <c r="CF67" s="291"/>
      <c r="CG67" s="291"/>
      <c r="CH67" s="291"/>
      <c r="CI67" s="291"/>
      <c r="CJ67" s="291"/>
      <c r="CK67" s="291"/>
      <c r="CL67" s="291"/>
      <c r="CM67" s="291"/>
      <c r="CN67" s="291"/>
      <c r="CO67" s="291"/>
      <c r="CP67" s="291"/>
      <c r="CQ67" s="291"/>
      <c r="CR67" s="291"/>
      <c r="CS67" s="291"/>
      <c r="CT67" s="291"/>
      <c r="CU67" s="291"/>
      <c r="CV67" s="291"/>
      <c r="CW67" s="291"/>
      <c r="CX67" s="291"/>
      <c r="CY67" s="291"/>
      <c r="CZ67" s="291"/>
      <c r="DA67" s="291"/>
      <c r="DB67" s="291"/>
      <c r="DC67" s="291"/>
      <c r="DD67" s="291"/>
      <c r="DE67" s="291"/>
      <c r="DF67" s="291"/>
    </row>
    <row r="68" spans="1:130" s="97" customFormat="1" ht="12.9" customHeight="1">
      <c r="A68" s="514"/>
      <c r="B68" s="159"/>
      <c r="C68" s="112"/>
      <c r="D68" s="177"/>
      <c r="E68" s="114"/>
      <c r="F68" s="166"/>
      <c r="G68" s="238"/>
      <c r="H68" s="238"/>
      <c r="I68" s="238"/>
      <c r="J68" s="166"/>
      <c r="K68" s="238"/>
      <c r="L68" s="255"/>
      <c r="M68" s="255"/>
      <c r="N68" s="255"/>
      <c r="O68" s="114"/>
      <c r="P68" s="204"/>
      <c r="Q68" s="176"/>
      <c r="R68" s="114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6"/>
      <c r="AW68" s="116"/>
      <c r="AX68" s="116"/>
      <c r="AY68" s="116"/>
      <c r="AZ68" s="116"/>
      <c r="BA68" s="116"/>
      <c r="BB68" s="116"/>
      <c r="BC68" s="116"/>
      <c r="BD68" s="116"/>
      <c r="BE68" s="116"/>
      <c r="BF68" s="116"/>
      <c r="BG68" s="116"/>
      <c r="BH68" s="116"/>
      <c r="BI68" s="116"/>
      <c r="BJ68" s="116"/>
      <c r="BK68" s="116"/>
      <c r="BL68" s="116"/>
      <c r="BM68" s="116"/>
      <c r="BN68" s="116"/>
      <c r="BO68" s="116"/>
      <c r="BP68" s="116"/>
      <c r="BQ68" s="116"/>
      <c r="BR68" s="116"/>
      <c r="BS68" s="116"/>
      <c r="BT68" s="116"/>
      <c r="BU68" s="116"/>
      <c r="BV68" s="116"/>
      <c r="BW68" s="116"/>
      <c r="BX68" s="116"/>
      <c r="BY68" s="116"/>
      <c r="BZ68" s="116"/>
      <c r="CA68" s="116"/>
      <c r="CB68" s="116"/>
      <c r="CC68" s="116"/>
      <c r="CD68" s="116"/>
      <c r="CE68" s="116"/>
      <c r="CF68" s="116"/>
      <c r="CG68" s="116"/>
      <c r="CH68" s="116"/>
      <c r="CI68" s="116"/>
      <c r="CJ68" s="116"/>
      <c r="CK68" s="116"/>
      <c r="CL68" s="116"/>
      <c r="CM68" s="116"/>
      <c r="CN68" s="116"/>
      <c r="CO68" s="116"/>
      <c r="CP68" s="116"/>
      <c r="CQ68" s="116"/>
      <c r="CR68" s="116"/>
      <c r="CS68" s="116"/>
      <c r="CT68" s="116"/>
      <c r="CU68" s="116"/>
      <c r="CV68" s="116"/>
      <c r="CW68" s="116"/>
      <c r="CX68" s="116"/>
      <c r="CY68" s="116"/>
      <c r="CZ68" s="116"/>
      <c r="DA68" s="116"/>
      <c r="DB68" s="116"/>
      <c r="DC68" s="116"/>
      <c r="DD68" s="116"/>
      <c r="DE68" s="116"/>
      <c r="DF68" s="116"/>
      <c r="DG68" s="116"/>
      <c r="DH68" s="116"/>
      <c r="DI68" s="116"/>
      <c r="DJ68" s="116"/>
      <c r="DK68" s="116"/>
      <c r="DL68" s="116"/>
      <c r="DM68" s="116"/>
      <c r="DN68" s="116"/>
      <c r="DO68" s="116"/>
      <c r="DP68" s="116"/>
      <c r="DQ68" s="116"/>
      <c r="DR68" s="116"/>
      <c r="DS68" s="116"/>
      <c r="DT68" s="116"/>
      <c r="DU68" s="116"/>
      <c r="DV68" s="116"/>
      <c r="DW68" s="116"/>
      <c r="DX68" s="116"/>
      <c r="DY68" s="116"/>
      <c r="DZ68" s="116"/>
    </row>
    <row r="69" spans="1:130" s="97" customFormat="1" ht="13.8" thickBot="1">
      <c r="A69" s="509"/>
      <c r="B69" s="149"/>
      <c r="C69" s="151"/>
      <c r="D69" s="151"/>
      <c r="E69" s="178"/>
      <c r="F69" s="152"/>
      <c r="G69" s="152"/>
      <c r="H69" s="152"/>
      <c r="I69" s="152"/>
      <c r="J69" s="152" t="s">
        <v>687</v>
      </c>
      <c r="K69" s="152"/>
      <c r="L69" s="258"/>
      <c r="M69" s="258"/>
      <c r="N69" s="258"/>
      <c r="O69" s="153"/>
      <c r="P69" s="461"/>
      <c r="Q69" s="461"/>
      <c r="R69" s="453">
        <f>SUM(R54:R68)</f>
        <v>0</v>
      </c>
    </row>
    <row r="70" spans="1:130" s="97" customFormat="1" ht="12.9" customHeight="1">
      <c r="A70" s="502"/>
      <c r="B70" s="111"/>
      <c r="C70" s="112"/>
      <c r="D70" s="136"/>
      <c r="E70" s="114"/>
      <c r="F70" s="154"/>
      <c r="G70" s="238"/>
      <c r="H70" s="238"/>
      <c r="I70" s="238"/>
      <c r="J70" s="154"/>
      <c r="K70" s="238"/>
      <c r="L70" s="256"/>
      <c r="M70" s="256"/>
      <c r="N70" s="256"/>
      <c r="O70" s="322"/>
      <c r="P70" s="581"/>
      <c r="Q70" s="464"/>
      <c r="R70" s="361"/>
    </row>
    <row r="71" spans="1:130" s="97" customFormat="1" ht="12.9" customHeight="1">
      <c r="A71" s="503" t="s">
        <v>311</v>
      </c>
      <c r="B71" s="482" t="s">
        <v>312</v>
      </c>
      <c r="C71" s="489"/>
      <c r="D71" s="136"/>
      <c r="E71" s="114"/>
      <c r="F71" s="138"/>
      <c r="G71" s="238"/>
      <c r="H71" s="238"/>
      <c r="I71" s="238"/>
      <c r="J71" s="138"/>
      <c r="K71" s="238"/>
      <c r="L71" s="256"/>
      <c r="M71" s="256"/>
      <c r="N71" s="256"/>
      <c r="O71" s="322"/>
      <c r="P71" s="581"/>
      <c r="Q71" s="322"/>
      <c r="R71" s="361"/>
    </row>
    <row r="72" spans="1:130" s="97" customFormat="1" ht="15" customHeight="1">
      <c r="A72" s="504"/>
      <c r="B72" s="498"/>
      <c r="C72" s="489"/>
      <c r="D72" s="136"/>
      <c r="E72" s="114"/>
      <c r="F72" s="138"/>
      <c r="G72" s="238"/>
      <c r="H72" s="238"/>
      <c r="I72" s="238"/>
      <c r="J72" s="138"/>
      <c r="K72" s="238"/>
      <c r="L72" s="256"/>
      <c r="M72" s="256"/>
      <c r="N72" s="256"/>
      <c r="O72" s="322"/>
      <c r="P72" s="581"/>
      <c r="Q72" s="322"/>
      <c r="R72" s="361"/>
    </row>
    <row r="73" spans="1:130" s="97" customFormat="1" ht="12.9" customHeight="1">
      <c r="A73" s="171">
        <v>1</v>
      </c>
      <c r="B73" s="348" t="s">
        <v>336</v>
      </c>
      <c r="C73" s="486"/>
      <c r="D73" s="144"/>
      <c r="E73" s="404" t="s">
        <v>1</v>
      </c>
      <c r="F73" s="332">
        <v>2</v>
      </c>
      <c r="G73" s="332">
        <v>6</v>
      </c>
      <c r="H73" s="332">
        <v>9</v>
      </c>
      <c r="I73" s="293">
        <v>8</v>
      </c>
      <c r="J73" s="293">
        <v>8</v>
      </c>
      <c r="K73" s="371">
        <v>33</v>
      </c>
      <c r="L73" s="256" t="s">
        <v>17</v>
      </c>
      <c r="M73" s="322"/>
      <c r="N73" s="322"/>
      <c r="O73" s="322"/>
      <c r="P73" s="390">
        <f>+M73*K73</f>
        <v>0</v>
      </c>
      <c r="Q73" s="322">
        <f>+N73*K73</f>
        <v>0</v>
      </c>
      <c r="R73" s="361">
        <f>+K73*O73</f>
        <v>0</v>
      </c>
    </row>
    <row r="74" spans="1:130" s="97" customFormat="1" ht="12.9" customHeight="1">
      <c r="A74" s="171"/>
      <c r="B74" s="354" t="s">
        <v>1</v>
      </c>
      <c r="C74" s="582" t="s">
        <v>416</v>
      </c>
      <c r="D74" s="144"/>
      <c r="E74" s="102"/>
      <c r="F74" s="170"/>
      <c r="G74" s="138"/>
      <c r="H74" s="138"/>
      <c r="I74" s="138"/>
      <c r="J74" s="170"/>
      <c r="K74" s="138"/>
      <c r="L74" s="256"/>
      <c r="M74" s="256"/>
      <c r="N74" s="256"/>
      <c r="O74" s="322"/>
      <c r="P74" s="581"/>
      <c r="Q74" s="322"/>
      <c r="R74" s="361"/>
    </row>
    <row r="75" spans="1:130" s="97" customFormat="1" ht="12.9" customHeight="1">
      <c r="A75" s="171"/>
      <c r="B75" s="354" t="s">
        <v>1</v>
      </c>
      <c r="C75" s="100" t="s">
        <v>313</v>
      </c>
      <c r="D75" s="155"/>
      <c r="E75" s="102"/>
      <c r="G75" s="252"/>
      <c r="H75" s="252"/>
      <c r="I75" s="252"/>
      <c r="K75" s="252"/>
      <c r="L75" s="256"/>
      <c r="M75" s="256"/>
      <c r="N75" s="256"/>
      <c r="O75" s="322"/>
      <c r="P75" s="581"/>
      <c r="Q75" s="322"/>
      <c r="R75" s="361"/>
    </row>
    <row r="76" spans="1:130" s="97" customFormat="1" ht="12.9" customHeight="1">
      <c r="A76" s="171">
        <f>+A73+1</f>
        <v>2</v>
      </c>
      <c r="B76" s="348" t="s">
        <v>337</v>
      </c>
      <c r="D76" s="144"/>
      <c r="E76" s="404" t="s">
        <v>1</v>
      </c>
      <c r="F76" s="332">
        <v>2</v>
      </c>
      <c r="G76" s="332">
        <v>6</v>
      </c>
      <c r="H76" s="332">
        <v>9</v>
      </c>
      <c r="I76" s="293">
        <v>8</v>
      </c>
      <c r="J76" s="293">
        <v>8</v>
      </c>
      <c r="K76" s="371">
        <v>33</v>
      </c>
      <c r="L76" s="256" t="s">
        <v>17</v>
      </c>
      <c r="M76" s="322"/>
      <c r="N76" s="322"/>
      <c r="O76" s="322"/>
      <c r="P76" s="390">
        <f>+M76*K76</f>
        <v>0</v>
      </c>
      <c r="Q76" s="322">
        <f>+N76*K76</f>
        <v>0</v>
      </c>
      <c r="R76" s="361">
        <f>+K76*O76</f>
        <v>0</v>
      </c>
    </row>
    <row r="77" spans="1:130" s="97" customFormat="1" ht="12.9" customHeight="1">
      <c r="A77" s="171"/>
      <c r="B77" s="354" t="s">
        <v>1</v>
      </c>
      <c r="C77" s="486" t="s">
        <v>338</v>
      </c>
      <c r="D77" s="144"/>
      <c r="E77" s="102"/>
      <c r="F77" s="170"/>
      <c r="G77" s="138"/>
      <c r="H77" s="138"/>
      <c r="I77" s="138"/>
      <c r="J77" s="170"/>
      <c r="K77" s="138"/>
      <c r="L77" s="256"/>
      <c r="M77" s="256"/>
      <c r="N77" s="256"/>
      <c r="O77" s="322"/>
      <c r="P77" s="581"/>
      <c r="Q77" s="322"/>
      <c r="R77" s="361"/>
    </row>
    <row r="78" spans="1:130" s="97" customFormat="1" ht="12.9" customHeight="1">
      <c r="A78" s="171"/>
      <c r="B78" s="354" t="s">
        <v>1</v>
      </c>
      <c r="C78" s="100" t="s">
        <v>313</v>
      </c>
      <c r="D78" s="155"/>
      <c r="E78" s="102"/>
      <c r="G78" s="252"/>
      <c r="H78" s="252"/>
      <c r="I78" s="252"/>
      <c r="K78" s="252"/>
      <c r="L78" s="256"/>
      <c r="M78" s="256"/>
      <c r="N78" s="256"/>
      <c r="O78" s="322"/>
      <c r="P78" s="581"/>
      <c r="Q78" s="322"/>
      <c r="R78" s="361"/>
    </row>
    <row r="79" spans="1:130" s="97" customFormat="1" ht="12.9" customHeight="1">
      <c r="A79" s="171">
        <f>+A76+1</f>
        <v>3</v>
      </c>
      <c r="B79" s="348" t="s">
        <v>638</v>
      </c>
      <c r="D79" s="144"/>
      <c r="E79" s="404" t="s">
        <v>1</v>
      </c>
      <c r="F79" s="332">
        <v>0</v>
      </c>
      <c r="G79" s="332">
        <v>0</v>
      </c>
      <c r="H79" s="332">
        <v>4</v>
      </c>
      <c r="I79" s="293">
        <v>3</v>
      </c>
      <c r="J79" s="293">
        <v>5</v>
      </c>
      <c r="K79" s="371">
        <v>12</v>
      </c>
      <c r="L79" s="256" t="s">
        <v>17</v>
      </c>
      <c r="M79" s="322"/>
      <c r="N79" s="322"/>
      <c r="O79" s="322"/>
      <c r="P79" s="390">
        <f>+M79*K79</f>
        <v>0</v>
      </c>
      <c r="Q79" s="322">
        <f>+N79*K79</f>
        <v>0</v>
      </c>
      <c r="R79" s="361">
        <f>+K79*O79</f>
        <v>0</v>
      </c>
    </row>
    <row r="80" spans="1:130" s="97" customFormat="1" ht="12.9" customHeight="1">
      <c r="A80" s="171"/>
      <c r="B80" s="354" t="s">
        <v>1</v>
      </c>
      <c r="C80" s="486" t="s">
        <v>639</v>
      </c>
      <c r="D80" s="144"/>
      <c r="E80" s="102"/>
      <c r="F80" s="170"/>
      <c r="G80" s="138"/>
      <c r="H80" s="138"/>
      <c r="I80" s="138"/>
      <c r="J80" s="170"/>
      <c r="K80" s="138"/>
      <c r="L80" s="256"/>
      <c r="M80" s="256"/>
      <c r="N80" s="256"/>
      <c r="O80" s="322"/>
      <c r="P80" s="581"/>
      <c r="Q80" s="322"/>
      <c r="R80" s="361"/>
    </row>
    <row r="81" spans="1:18" s="97" customFormat="1" ht="12.9" customHeight="1">
      <c r="A81" s="171"/>
      <c r="B81" s="354" t="s">
        <v>1</v>
      </c>
      <c r="C81" s="100" t="s">
        <v>313</v>
      </c>
      <c r="D81" s="155"/>
      <c r="E81" s="102"/>
      <c r="G81" s="252"/>
      <c r="H81" s="252"/>
      <c r="I81" s="252"/>
      <c r="K81" s="252"/>
      <c r="L81" s="256"/>
      <c r="M81" s="256"/>
      <c r="N81" s="256"/>
      <c r="O81" s="322"/>
      <c r="P81" s="581"/>
      <c r="Q81" s="322"/>
      <c r="R81" s="361"/>
    </row>
    <row r="82" spans="1:18" s="97" customFormat="1" ht="12.9" customHeight="1">
      <c r="A82" s="171">
        <v>4</v>
      </c>
      <c r="B82" s="348" t="s">
        <v>339</v>
      </c>
      <c r="C82" s="486"/>
      <c r="D82" s="144"/>
      <c r="E82" s="404" t="s">
        <v>1</v>
      </c>
      <c r="F82" s="332">
        <v>1</v>
      </c>
      <c r="G82" s="332">
        <v>0</v>
      </c>
      <c r="H82" s="332">
        <v>0</v>
      </c>
      <c r="I82" s="293">
        <v>0</v>
      </c>
      <c r="J82" s="293">
        <v>0</v>
      </c>
      <c r="K82" s="371">
        <v>1</v>
      </c>
      <c r="L82" s="256" t="s">
        <v>17</v>
      </c>
      <c r="M82" s="322"/>
      <c r="N82" s="322"/>
      <c r="O82" s="322"/>
      <c r="P82" s="390">
        <f>+M82*K82</f>
        <v>0</v>
      </c>
      <c r="Q82" s="322">
        <f>+N82*K82</f>
        <v>0</v>
      </c>
      <c r="R82" s="361">
        <f>+K82*O82</f>
        <v>0</v>
      </c>
    </row>
    <row r="83" spans="1:18" s="97" customFormat="1" ht="12.9" customHeight="1">
      <c r="A83" s="171"/>
      <c r="B83" s="354" t="s">
        <v>1</v>
      </c>
      <c r="C83" s="100" t="s">
        <v>635</v>
      </c>
      <c r="D83" s="144"/>
      <c r="E83" s="102"/>
      <c r="F83" s="170"/>
      <c r="G83" s="138"/>
      <c r="H83" s="138"/>
      <c r="I83" s="138"/>
      <c r="J83" s="170"/>
      <c r="K83" s="138"/>
      <c r="L83" s="256"/>
      <c r="M83" s="256"/>
      <c r="N83" s="256"/>
      <c r="O83" s="322"/>
      <c r="P83" s="581"/>
      <c r="Q83" s="322"/>
      <c r="R83" s="361"/>
    </row>
    <row r="84" spans="1:18" s="97" customFormat="1" ht="12.9" customHeight="1">
      <c r="A84" s="171"/>
      <c r="B84" s="354" t="s">
        <v>1</v>
      </c>
      <c r="C84" s="100" t="s">
        <v>313</v>
      </c>
      <c r="D84" s="155"/>
      <c r="E84" s="102"/>
      <c r="G84" s="252"/>
      <c r="H84" s="252"/>
      <c r="I84" s="252"/>
      <c r="K84" s="252"/>
      <c r="L84" s="256"/>
      <c r="M84" s="256"/>
      <c r="N84" s="256"/>
      <c r="O84" s="322"/>
      <c r="P84" s="581"/>
      <c r="Q84" s="322"/>
      <c r="R84" s="361"/>
    </row>
    <row r="85" spans="1:18" s="97" customFormat="1" ht="12.9" customHeight="1">
      <c r="A85" s="171">
        <f>+A82+1</f>
        <v>5</v>
      </c>
      <c r="B85" s="348" t="s">
        <v>339</v>
      </c>
      <c r="C85" s="486"/>
      <c r="D85" s="144"/>
      <c r="E85" s="404" t="s">
        <v>1</v>
      </c>
      <c r="F85" s="332">
        <v>0</v>
      </c>
      <c r="G85" s="332">
        <v>3</v>
      </c>
      <c r="H85" s="332">
        <v>6</v>
      </c>
      <c r="I85" s="293">
        <v>5</v>
      </c>
      <c r="J85" s="293">
        <v>7</v>
      </c>
      <c r="K85" s="371">
        <v>21</v>
      </c>
      <c r="L85" s="256" t="s">
        <v>17</v>
      </c>
      <c r="M85" s="322"/>
      <c r="N85" s="322"/>
      <c r="O85" s="322"/>
      <c r="P85" s="390">
        <f>+M85*K85</f>
        <v>0</v>
      </c>
      <c r="Q85" s="322">
        <f>+N85*K85</f>
        <v>0</v>
      </c>
      <c r="R85" s="361">
        <f>+K85*O85</f>
        <v>0</v>
      </c>
    </row>
    <row r="86" spans="1:18" s="97" customFormat="1" ht="12.9" customHeight="1">
      <c r="A86" s="171"/>
      <c r="B86" s="354" t="s">
        <v>1</v>
      </c>
      <c r="C86" s="100" t="s">
        <v>640</v>
      </c>
      <c r="D86" s="144"/>
      <c r="E86" s="102"/>
      <c r="F86" s="170"/>
      <c r="G86" s="138"/>
      <c r="H86" s="138"/>
      <c r="I86" s="138"/>
      <c r="J86" s="170"/>
      <c r="K86" s="138"/>
      <c r="L86" s="256"/>
      <c r="M86" s="256"/>
      <c r="N86" s="256"/>
      <c r="O86" s="322"/>
      <c r="P86" s="581"/>
      <c r="Q86" s="322"/>
      <c r="R86" s="361"/>
    </row>
    <row r="87" spans="1:18" s="97" customFormat="1" ht="12.9" customHeight="1">
      <c r="A87" s="171"/>
      <c r="B87" s="354" t="s">
        <v>1</v>
      </c>
      <c r="C87" s="100" t="s">
        <v>313</v>
      </c>
      <c r="D87" s="155"/>
      <c r="E87" s="102"/>
      <c r="G87" s="252"/>
      <c r="H87" s="252"/>
      <c r="I87" s="252"/>
      <c r="K87" s="252"/>
      <c r="L87" s="256"/>
      <c r="M87" s="256"/>
      <c r="N87" s="256"/>
      <c r="O87" s="322"/>
      <c r="P87" s="581"/>
      <c r="Q87" s="322"/>
      <c r="R87" s="361"/>
    </row>
    <row r="88" spans="1:18" s="97" customFormat="1" ht="12.9" customHeight="1">
      <c r="A88" s="171">
        <f>+A82+1</f>
        <v>5</v>
      </c>
      <c r="B88" s="348" t="s">
        <v>339</v>
      </c>
      <c r="C88" s="486"/>
      <c r="D88" s="144"/>
      <c r="E88" s="404" t="s">
        <v>1</v>
      </c>
      <c r="F88" s="332">
        <v>0</v>
      </c>
      <c r="G88" s="332">
        <v>3</v>
      </c>
      <c r="H88" s="332">
        <v>0</v>
      </c>
      <c r="I88" s="293">
        <v>0</v>
      </c>
      <c r="J88" s="293">
        <v>0</v>
      </c>
      <c r="K88" s="371">
        <v>3</v>
      </c>
      <c r="L88" s="256" t="s">
        <v>17</v>
      </c>
      <c r="M88" s="322"/>
      <c r="N88" s="322"/>
      <c r="O88" s="322"/>
      <c r="P88" s="390">
        <f>+M88*K88</f>
        <v>0</v>
      </c>
      <c r="Q88" s="322">
        <f>+N88*K88</f>
        <v>0</v>
      </c>
      <c r="R88" s="361">
        <f>+K88*O88</f>
        <v>0</v>
      </c>
    </row>
    <row r="89" spans="1:18" s="97" customFormat="1" ht="12.9" customHeight="1">
      <c r="A89" s="171"/>
      <c r="B89" s="354" t="s">
        <v>1</v>
      </c>
      <c r="C89" s="100" t="s">
        <v>348</v>
      </c>
      <c r="D89" s="144"/>
      <c r="E89" s="102"/>
      <c r="F89" s="170"/>
      <c r="G89" s="138"/>
      <c r="H89" s="138"/>
      <c r="I89" s="138"/>
      <c r="J89" s="170"/>
      <c r="K89" s="138"/>
      <c r="L89" s="256"/>
      <c r="M89" s="256"/>
      <c r="N89" s="256"/>
      <c r="O89" s="322"/>
      <c r="P89" s="581"/>
      <c r="Q89" s="322"/>
      <c r="R89" s="361"/>
    </row>
    <row r="90" spans="1:18" s="97" customFormat="1" ht="12.9" customHeight="1">
      <c r="A90" s="171"/>
      <c r="B90" s="354" t="s">
        <v>1</v>
      </c>
      <c r="C90" s="100" t="s">
        <v>313</v>
      </c>
      <c r="D90" s="155"/>
      <c r="E90" s="102"/>
      <c r="G90" s="252"/>
      <c r="H90" s="252"/>
      <c r="I90" s="252"/>
      <c r="K90" s="252"/>
      <c r="L90" s="256"/>
      <c r="M90" s="256"/>
      <c r="N90" s="256"/>
      <c r="O90" s="322"/>
      <c r="P90" s="581"/>
      <c r="Q90" s="322"/>
      <c r="R90" s="361"/>
    </row>
    <row r="91" spans="1:18" s="97" customFormat="1" ht="12.9" customHeight="1">
      <c r="A91" s="171">
        <f>+A88+1</f>
        <v>6</v>
      </c>
      <c r="B91" s="348" t="s">
        <v>340</v>
      </c>
      <c r="C91" s="486"/>
      <c r="D91" s="144"/>
      <c r="E91" s="404" t="s">
        <v>1</v>
      </c>
      <c r="F91" s="332">
        <v>1</v>
      </c>
      <c r="G91" s="332">
        <v>6</v>
      </c>
      <c r="H91" s="332">
        <v>6</v>
      </c>
      <c r="I91" s="332">
        <v>5</v>
      </c>
      <c r="J91" s="332">
        <v>7</v>
      </c>
      <c r="K91" s="371">
        <v>25</v>
      </c>
      <c r="L91" s="256" t="s">
        <v>17</v>
      </c>
      <c r="M91" s="322"/>
      <c r="N91" s="322"/>
      <c r="O91" s="322"/>
      <c r="P91" s="390">
        <f>+M91*K91</f>
        <v>0</v>
      </c>
      <c r="Q91" s="322">
        <f>+N91*K91</f>
        <v>0</v>
      </c>
      <c r="R91" s="361">
        <f>+K91*O91</f>
        <v>0</v>
      </c>
    </row>
    <row r="92" spans="1:18" s="97" customFormat="1" ht="12.9" customHeight="1">
      <c r="A92" s="171"/>
      <c r="B92" s="354" t="s">
        <v>1</v>
      </c>
      <c r="C92" s="100" t="s">
        <v>341</v>
      </c>
      <c r="D92" s="144"/>
      <c r="E92" s="102"/>
      <c r="F92" s="170"/>
      <c r="G92" s="138"/>
      <c r="H92" s="138"/>
      <c r="I92" s="138"/>
      <c r="J92" s="170"/>
      <c r="K92" s="138"/>
      <c r="L92" s="256"/>
      <c r="M92" s="256"/>
      <c r="N92" s="256"/>
      <c r="O92" s="322"/>
      <c r="P92" s="581"/>
      <c r="Q92" s="322"/>
      <c r="R92" s="361"/>
    </row>
    <row r="93" spans="1:18" s="97" customFormat="1" ht="12.9" customHeight="1">
      <c r="A93" s="171"/>
      <c r="B93" s="354" t="s">
        <v>1</v>
      </c>
      <c r="C93" s="100" t="s">
        <v>313</v>
      </c>
      <c r="D93" s="155"/>
      <c r="E93" s="102"/>
      <c r="G93" s="252"/>
      <c r="H93" s="252"/>
      <c r="I93" s="252"/>
      <c r="K93" s="252"/>
      <c r="L93" s="256"/>
      <c r="M93" s="256"/>
      <c r="N93" s="256"/>
      <c r="O93" s="322"/>
      <c r="P93" s="581"/>
      <c r="Q93" s="322"/>
      <c r="R93" s="361"/>
    </row>
    <row r="94" spans="1:18" s="97" customFormat="1" ht="12.9" customHeight="1">
      <c r="A94" s="171">
        <f>+A91+1</f>
        <v>7</v>
      </c>
      <c r="B94" s="348" t="s">
        <v>633</v>
      </c>
      <c r="C94" s="486"/>
      <c r="D94" s="144"/>
      <c r="E94" s="404" t="s">
        <v>1</v>
      </c>
      <c r="F94" s="332">
        <v>3</v>
      </c>
      <c r="G94" s="332">
        <v>0</v>
      </c>
      <c r="H94" s="332">
        <v>0</v>
      </c>
      <c r="I94" s="438">
        <v>8</v>
      </c>
      <c r="J94" s="293">
        <v>2</v>
      </c>
      <c r="K94" s="371">
        <v>13</v>
      </c>
      <c r="L94" s="256" t="s">
        <v>17</v>
      </c>
      <c r="M94" s="322"/>
      <c r="N94" s="322"/>
      <c r="O94" s="322"/>
      <c r="P94" s="390">
        <f>+M94*K94</f>
        <v>0</v>
      </c>
      <c r="Q94" s="322">
        <f>+N94*K94</f>
        <v>0</v>
      </c>
      <c r="R94" s="361">
        <f>+K94*O94</f>
        <v>0</v>
      </c>
    </row>
    <row r="95" spans="1:18" s="97" customFormat="1" ht="12.9" customHeight="1">
      <c r="A95" s="171"/>
      <c r="B95" s="354" t="s">
        <v>1</v>
      </c>
      <c r="C95" s="100" t="s">
        <v>634</v>
      </c>
      <c r="D95" s="144"/>
      <c r="E95" s="102"/>
      <c r="F95" s="170"/>
      <c r="G95" s="138"/>
      <c r="H95" s="138"/>
      <c r="I95" s="138"/>
      <c r="J95" s="170"/>
      <c r="K95" s="138"/>
      <c r="L95" s="256"/>
      <c r="M95" s="256"/>
      <c r="N95" s="256"/>
      <c r="O95" s="322"/>
      <c r="P95" s="581"/>
      <c r="Q95" s="322"/>
      <c r="R95" s="361"/>
    </row>
    <row r="96" spans="1:18" s="97" customFormat="1" ht="12.9" customHeight="1">
      <c r="A96" s="171"/>
      <c r="B96" s="354" t="s">
        <v>1</v>
      </c>
      <c r="C96" s="100" t="s">
        <v>313</v>
      </c>
      <c r="D96" s="155"/>
      <c r="E96" s="102"/>
      <c r="G96" s="252"/>
      <c r="H96" s="252"/>
      <c r="I96" s="252"/>
      <c r="K96" s="252"/>
      <c r="L96" s="256"/>
      <c r="M96" s="256"/>
      <c r="N96" s="256"/>
      <c r="O96" s="322"/>
      <c r="P96" s="581"/>
      <c r="Q96" s="322"/>
      <c r="R96" s="361"/>
    </row>
    <row r="97" spans="1:130" s="97" customFormat="1" ht="12.9" customHeight="1">
      <c r="A97" s="171">
        <v>7</v>
      </c>
      <c r="B97" s="348" t="s">
        <v>342</v>
      </c>
      <c r="C97" s="486"/>
      <c r="D97" s="144"/>
      <c r="E97" s="404" t="s">
        <v>1</v>
      </c>
      <c r="F97" s="332">
        <v>0</v>
      </c>
      <c r="G97" s="332">
        <v>2</v>
      </c>
      <c r="H97" s="332">
        <v>3</v>
      </c>
      <c r="I97" s="293">
        <v>3</v>
      </c>
      <c r="J97" s="293">
        <v>2</v>
      </c>
      <c r="K97" s="371">
        <v>10</v>
      </c>
      <c r="L97" s="256" t="s">
        <v>17</v>
      </c>
      <c r="M97" s="322"/>
      <c r="N97" s="322"/>
      <c r="O97" s="322"/>
      <c r="P97" s="390">
        <f>+M97*K97</f>
        <v>0</v>
      </c>
      <c r="Q97" s="322">
        <f>+N97*K97</f>
        <v>0</v>
      </c>
      <c r="R97" s="361">
        <f>+K97*O97</f>
        <v>0</v>
      </c>
    </row>
    <row r="98" spans="1:130" s="97" customFormat="1" ht="12.9" customHeight="1">
      <c r="A98" s="171"/>
      <c r="B98" s="354" t="s">
        <v>1</v>
      </c>
      <c r="C98" s="100" t="s">
        <v>343</v>
      </c>
      <c r="D98" s="144"/>
      <c r="E98" s="102"/>
      <c r="F98" s="170"/>
      <c r="G98" s="138"/>
      <c r="H98" s="138"/>
      <c r="I98" s="138"/>
      <c r="J98" s="170"/>
      <c r="K98" s="138"/>
      <c r="L98" s="256"/>
      <c r="M98" s="256"/>
      <c r="N98" s="256"/>
      <c r="O98" s="322"/>
      <c r="P98" s="581"/>
      <c r="Q98" s="322"/>
      <c r="R98" s="361"/>
    </row>
    <row r="99" spans="1:130" s="97" customFormat="1" ht="12.9" customHeight="1">
      <c r="A99" s="171"/>
      <c r="B99" s="354" t="s">
        <v>1</v>
      </c>
      <c r="C99" s="100" t="s">
        <v>313</v>
      </c>
      <c r="D99" s="155"/>
      <c r="E99" s="102"/>
      <c r="G99" s="252"/>
      <c r="H99" s="252"/>
      <c r="I99" s="252"/>
      <c r="K99" s="252"/>
      <c r="L99" s="256"/>
      <c r="M99" s="256"/>
      <c r="N99" s="256"/>
      <c r="O99" s="322"/>
      <c r="P99" s="581"/>
      <c r="Q99" s="322"/>
      <c r="R99" s="361"/>
    </row>
    <row r="100" spans="1:130" s="97" customFormat="1" ht="12.9" customHeight="1">
      <c r="A100" s="171">
        <f>+A97+1</f>
        <v>8</v>
      </c>
      <c r="B100" s="348" t="s">
        <v>344</v>
      </c>
      <c r="C100" s="486"/>
      <c r="D100" s="144"/>
      <c r="E100" s="404" t="s">
        <v>1</v>
      </c>
      <c r="F100" s="332">
        <v>2</v>
      </c>
      <c r="G100" s="332">
        <v>6</v>
      </c>
      <c r="H100" s="332">
        <v>6</v>
      </c>
      <c r="I100" s="293">
        <v>5</v>
      </c>
      <c r="J100" s="293">
        <v>8</v>
      </c>
      <c r="K100" s="371">
        <v>27</v>
      </c>
      <c r="L100" s="256" t="s">
        <v>17</v>
      </c>
      <c r="M100" s="322"/>
      <c r="N100" s="322"/>
      <c r="O100" s="322"/>
      <c r="P100" s="390">
        <f>+M100*K100</f>
        <v>0</v>
      </c>
      <c r="Q100" s="322">
        <f>+N100*K100</f>
        <v>0</v>
      </c>
      <c r="R100" s="361">
        <f>+K100*O100</f>
        <v>0</v>
      </c>
    </row>
    <row r="101" spans="1:130" s="97" customFormat="1" ht="12.9" customHeight="1">
      <c r="A101" s="171"/>
      <c r="B101" s="354" t="s">
        <v>1</v>
      </c>
      <c r="C101" s="100" t="s">
        <v>345</v>
      </c>
      <c r="D101" s="144"/>
      <c r="E101" s="102"/>
      <c r="F101" s="170"/>
      <c r="G101" s="138"/>
      <c r="H101" s="138"/>
      <c r="I101" s="138"/>
      <c r="J101" s="170"/>
      <c r="K101" s="138"/>
      <c r="L101" s="256"/>
      <c r="M101" s="256"/>
      <c r="N101" s="256"/>
      <c r="O101" s="322"/>
      <c r="P101" s="581"/>
      <c r="Q101" s="322"/>
      <c r="R101" s="361"/>
    </row>
    <row r="102" spans="1:130" s="97" customFormat="1" ht="12.9" customHeight="1">
      <c r="A102" s="171"/>
      <c r="B102" s="354" t="s">
        <v>1</v>
      </c>
      <c r="C102" s="100" t="s">
        <v>313</v>
      </c>
      <c r="D102" s="155"/>
      <c r="E102" s="102"/>
      <c r="G102" s="252"/>
      <c r="H102" s="252"/>
      <c r="I102" s="252"/>
      <c r="K102" s="252"/>
      <c r="L102" s="256"/>
      <c r="M102" s="256"/>
      <c r="N102" s="256"/>
      <c r="O102" s="322"/>
      <c r="P102" s="581"/>
      <c r="Q102" s="322"/>
      <c r="R102" s="361"/>
    </row>
    <row r="103" spans="1:130" s="97" customFormat="1" ht="12.9" customHeight="1">
      <c r="A103" s="171">
        <f>+A100+1</f>
        <v>9</v>
      </c>
      <c r="B103" s="348" t="s">
        <v>346</v>
      </c>
      <c r="C103" s="486"/>
      <c r="D103" s="144"/>
      <c r="E103" s="404" t="s">
        <v>1</v>
      </c>
      <c r="F103" s="332">
        <v>5</v>
      </c>
      <c r="G103" s="332">
        <v>12</v>
      </c>
      <c r="H103" s="332">
        <v>14</v>
      </c>
      <c r="I103" s="293">
        <v>18</v>
      </c>
      <c r="J103" s="293">
        <v>10</v>
      </c>
      <c r="K103" s="371">
        <v>59</v>
      </c>
      <c r="L103" s="256" t="s">
        <v>17</v>
      </c>
      <c r="M103" s="322"/>
      <c r="N103" s="322"/>
      <c r="O103" s="322"/>
      <c r="P103" s="390">
        <f>+M103*K103</f>
        <v>0</v>
      </c>
      <c r="Q103" s="322">
        <f>+N103*K103</f>
        <v>0</v>
      </c>
      <c r="R103" s="361">
        <f>+K103*O103</f>
        <v>0</v>
      </c>
    </row>
    <row r="104" spans="1:130" s="97" customFormat="1" ht="12.9" customHeight="1">
      <c r="A104" s="171"/>
      <c r="B104" s="354" t="s">
        <v>1</v>
      </c>
      <c r="C104" s="100" t="s">
        <v>347</v>
      </c>
      <c r="D104" s="144"/>
      <c r="E104" s="102"/>
      <c r="F104" s="170"/>
      <c r="G104" s="138"/>
      <c r="H104" s="138"/>
      <c r="I104" s="138"/>
      <c r="J104" s="170"/>
      <c r="K104" s="138"/>
      <c r="L104" s="256"/>
      <c r="M104" s="256"/>
      <c r="N104" s="256"/>
      <c r="O104" s="322"/>
      <c r="P104" s="581"/>
      <c r="Q104" s="322"/>
      <c r="R104" s="361"/>
    </row>
    <row r="105" spans="1:130" s="97" customFormat="1" ht="12.9" customHeight="1">
      <c r="A105" s="171"/>
      <c r="B105" s="354" t="s">
        <v>1</v>
      </c>
      <c r="C105" s="100" t="s">
        <v>313</v>
      </c>
      <c r="D105" s="144"/>
      <c r="E105" s="102"/>
      <c r="F105" s="583"/>
      <c r="G105" s="138"/>
      <c r="H105" s="138"/>
      <c r="I105" s="138"/>
      <c r="J105" s="583"/>
      <c r="K105" s="138"/>
      <c r="L105" s="256"/>
      <c r="M105" s="256"/>
      <c r="N105" s="256"/>
      <c r="O105" s="322"/>
      <c r="P105" s="581"/>
      <c r="Q105" s="322"/>
      <c r="R105" s="361"/>
    </row>
    <row r="106" spans="1:130" s="97" customFormat="1" ht="12.9" customHeight="1">
      <c r="A106" s="171"/>
      <c r="B106" s="354" t="s">
        <v>1</v>
      </c>
      <c r="C106" s="100" t="s">
        <v>642</v>
      </c>
      <c r="D106" s="155"/>
      <c r="E106" s="102"/>
      <c r="G106" s="252"/>
      <c r="H106" s="252"/>
      <c r="I106" s="252"/>
      <c r="K106" s="252"/>
      <c r="L106" s="256"/>
      <c r="M106" s="256"/>
      <c r="N106" s="256"/>
      <c r="O106" s="322"/>
      <c r="P106" s="581"/>
      <c r="Q106" s="322"/>
      <c r="R106" s="361"/>
    </row>
    <row r="107" spans="1:130" s="97" customFormat="1" ht="12.9" customHeight="1">
      <c r="A107" s="171"/>
      <c r="B107" s="354"/>
      <c r="C107" s="100"/>
      <c r="D107" s="155"/>
      <c r="E107" s="102"/>
      <c r="G107" s="143"/>
      <c r="H107" s="143"/>
      <c r="I107" s="143"/>
      <c r="K107" s="143"/>
      <c r="L107" s="256"/>
      <c r="M107" s="256"/>
      <c r="N107" s="256"/>
      <c r="O107" s="322"/>
      <c r="P107" s="581"/>
      <c r="Q107" s="322"/>
      <c r="R107" s="361"/>
    </row>
    <row r="108" spans="1:130" s="97" customFormat="1" ht="12.9" customHeight="1">
      <c r="A108" s="503" t="s">
        <v>696</v>
      </c>
      <c r="B108" s="482" t="s">
        <v>699</v>
      </c>
      <c r="C108" s="489"/>
      <c r="D108" s="136"/>
      <c r="E108" s="114"/>
      <c r="F108" s="138"/>
      <c r="G108" s="238"/>
      <c r="H108" s="238"/>
      <c r="I108" s="238"/>
      <c r="J108" s="138"/>
      <c r="K108" s="238"/>
      <c r="L108" s="256"/>
      <c r="M108" s="256"/>
      <c r="N108" s="256"/>
      <c r="O108" s="322"/>
      <c r="P108" s="581"/>
      <c r="Q108" s="322"/>
      <c r="R108" s="361"/>
    </row>
    <row r="109" spans="1:130" s="97" customFormat="1" ht="12.9" customHeight="1">
      <c r="A109" s="504"/>
      <c r="B109" s="498"/>
      <c r="C109" s="489"/>
      <c r="D109" s="136"/>
      <c r="E109" s="114"/>
      <c r="F109" s="138"/>
      <c r="G109" s="238"/>
      <c r="H109" s="238"/>
      <c r="I109" s="238"/>
      <c r="J109" s="138"/>
      <c r="K109" s="238"/>
      <c r="L109" s="256"/>
      <c r="M109" s="256"/>
      <c r="N109" s="256"/>
      <c r="O109" s="322"/>
      <c r="P109" s="581"/>
      <c r="Q109" s="322"/>
      <c r="R109" s="361"/>
    </row>
    <row r="110" spans="1:130" s="97" customFormat="1" ht="12.9" customHeight="1">
      <c r="A110" s="171">
        <v>1</v>
      </c>
      <c r="B110" s="348" t="s">
        <v>697</v>
      </c>
      <c r="C110" s="486"/>
      <c r="D110" s="144"/>
      <c r="E110" s="404" t="s">
        <v>1</v>
      </c>
      <c r="F110" s="332">
        <v>0</v>
      </c>
      <c r="G110" s="332">
        <v>0</v>
      </c>
      <c r="H110" s="332">
        <v>0</v>
      </c>
      <c r="I110" s="293">
        <v>0</v>
      </c>
      <c r="J110" s="293">
        <v>1</v>
      </c>
      <c r="K110" s="371">
        <v>1</v>
      </c>
      <c r="L110" s="256" t="s">
        <v>15</v>
      </c>
      <c r="M110" s="322"/>
      <c r="N110" s="322"/>
      <c r="O110" s="322"/>
      <c r="P110" s="390">
        <f>+M110*K110</f>
        <v>0</v>
      </c>
      <c r="Q110" s="322">
        <f>+N110*K110</f>
        <v>0</v>
      </c>
      <c r="R110" s="361">
        <f>+K110*O110</f>
        <v>0</v>
      </c>
    </row>
    <row r="111" spans="1:130" s="97" customFormat="1" ht="12.9" customHeight="1">
      <c r="A111" s="514"/>
      <c r="B111" s="159"/>
      <c r="C111" s="112"/>
      <c r="D111" s="177"/>
      <c r="E111" s="114"/>
      <c r="F111" s="166"/>
      <c r="G111" s="238"/>
      <c r="H111" s="238"/>
      <c r="I111" s="238"/>
      <c r="J111" s="166"/>
      <c r="K111" s="238"/>
      <c r="L111" s="256"/>
      <c r="M111" s="256"/>
      <c r="N111" s="256"/>
      <c r="O111" s="322"/>
      <c r="P111" s="581"/>
      <c r="Q111" s="465"/>
      <c r="R111" s="361"/>
      <c r="S111" s="116"/>
      <c r="T111" s="116"/>
      <c r="U111" s="116"/>
      <c r="V111" s="116"/>
      <c r="W111" s="116"/>
      <c r="X111" s="116"/>
      <c r="Y111" s="116"/>
      <c r="Z111" s="116"/>
      <c r="AA111" s="116"/>
      <c r="AB111" s="116"/>
      <c r="AC111" s="116"/>
      <c r="AD111" s="116"/>
      <c r="AE111" s="116"/>
      <c r="AF111" s="116"/>
      <c r="AG111" s="116"/>
      <c r="AH111" s="116"/>
      <c r="AI111" s="116"/>
      <c r="AJ111" s="116"/>
      <c r="AK111" s="116"/>
      <c r="AL111" s="116"/>
      <c r="AM111" s="116"/>
      <c r="AN111" s="116"/>
      <c r="AO111" s="116"/>
      <c r="AP111" s="116"/>
      <c r="AQ111" s="116"/>
      <c r="AR111" s="116"/>
      <c r="AS111" s="116"/>
      <c r="AT111" s="116"/>
      <c r="AU111" s="116"/>
      <c r="AV111" s="116"/>
      <c r="AW111" s="116"/>
      <c r="AX111" s="116"/>
      <c r="AY111" s="116"/>
      <c r="AZ111" s="116"/>
      <c r="BA111" s="116"/>
      <c r="BB111" s="116"/>
      <c r="BC111" s="116"/>
      <c r="BD111" s="116"/>
      <c r="BE111" s="116"/>
      <c r="BF111" s="116"/>
      <c r="BG111" s="116"/>
      <c r="BH111" s="116"/>
      <c r="BI111" s="116"/>
      <c r="BJ111" s="116"/>
      <c r="BK111" s="116"/>
      <c r="BL111" s="116"/>
      <c r="BM111" s="116"/>
      <c r="BN111" s="116"/>
      <c r="BO111" s="116"/>
      <c r="BP111" s="116"/>
      <c r="BQ111" s="116"/>
      <c r="BR111" s="116"/>
      <c r="BS111" s="116"/>
      <c r="BT111" s="116"/>
      <c r="BU111" s="116"/>
      <c r="BV111" s="116"/>
      <c r="BW111" s="116"/>
      <c r="BX111" s="116"/>
      <c r="BY111" s="116"/>
      <c r="BZ111" s="116"/>
      <c r="CA111" s="116"/>
      <c r="CB111" s="116"/>
      <c r="CC111" s="116"/>
      <c r="CD111" s="116"/>
      <c r="CE111" s="116"/>
      <c r="CF111" s="116"/>
      <c r="CG111" s="116"/>
      <c r="CH111" s="116"/>
      <c r="CI111" s="116"/>
      <c r="CJ111" s="116"/>
      <c r="CK111" s="116"/>
      <c r="CL111" s="116"/>
      <c r="CM111" s="116"/>
      <c r="CN111" s="116"/>
      <c r="CO111" s="116"/>
      <c r="CP111" s="116"/>
      <c r="CQ111" s="116"/>
      <c r="CR111" s="116"/>
      <c r="CS111" s="116"/>
      <c r="CT111" s="116"/>
      <c r="CU111" s="116"/>
      <c r="CV111" s="116"/>
      <c r="CW111" s="116"/>
      <c r="CX111" s="116"/>
      <c r="CY111" s="116"/>
      <c r="CZ111" s="116"/>
      <c r="DA111" s="116"/>
      <c r="DB111" s="116"/>
      <c r="DC111" s="116"/>
      <c r="DD111" s="116"/>
      <c r="DE111" s="116"/>
      <c r="DF111" s="116"/>
      <c r="DG111" s="116"/>
      <c r="DH111" s="116"/>
      <c r="DI111" s="116"/>
      <c r="DJ111" s="116"/>
      <c r="DK111" s="116"/>
      <c r="DL111" s="116"/>
      <c r="DM111" s="116"/>
      <c r="DN111" s="116"/>
      <c r="DO111" s="116"/>
      <c r="DP111" s="116"/>
      <c r="DQ111" s="116"/>
      <c r="DR111" s="116"/>
      <c r="DS111" s="116"/>
      <c r="DT111" s="116"/>
      <c r="DU111" s="116"/>
      <c r="DV111" s="116"/>
      <c r="DW111" s="116"/>
      <c r="DX111" s="116"/>
      <c r="DY111" s="116"/>
      <c r="DZ111" s="116"/>
    </row>
    <row r="112" spans="1:130" s="97" customFormat="1" ht="13.8" thickBot="1">
      <c r="A112" s="509"/>
      <c r="B112" s="149"/>
      <c r="C112" s="151"/>
      <c r="D112" s="151"/>
      <c r="E112" s="178"/>
      <c r="F112" s="152"/>
      <c r="G112" s="152"/>
      <c r="H112" s="152"/>
      <c r="I112" s="152"/>
      <c r="J112" s="152" t="s">
        <v>701</v>
      </c>
      <c r="K112" s="152"/>
      <c r="L112" s="258"/>
      <c r="M112" s="258"/>
      <c r="N112" s="258"/>
      <c r="O112" s="153"/>
      <c r="P112" s="461"/>
      <c r="Q112" s="461"/>
      <c r="R112" s="453">
        <f>SUM(R72:R106)</f>
        <v>0</v>
      </c>
    </row>
    <row r="113" spans="1:18" s="97" customFormat="1" ht="12.9" customHeight="1">
      <c r="A113" s="514"/>
      <c r="B113" s="159"/>
      <c r="C113" s="113"/>
      <c r="D113" s="177"/>
      <c r="E113" s="114"/>
      <c r="F113" s="166"/>
      <c r="G113" s="238"/>
      <c r="H113" s="238"/>
      <c r="I113" s="238"/>
      <c r="J113" s="166"/>
      <c r="K113" s="238"/>
      <c r="L113" s="255"/>
      <c r="M113" s="255"/>
      <c r="N113" s="255"/>
      <c r="O113" s="114"/>
      <c r="P113" s="204"/>
      <c r="Q113" s="204"/>
      <c r="R113" s="114"/>
    </row>
    <row r="114" spans="1:18" s="97" customFormat="1" ht="12.9" customHeight="1" thickBot="1">
      <c r="A114" s="515"/>
      <c r="B114" s="179"/>
      <c r="C114" s="180"/>
      <c r="D114" s="180"/>
      <c r="E114" s="180"/>
      <c r="F114" s="181"/>
      <c r="G114" s="181"/>
      <c r="H114" s="181"/>
      <c r="I114" s="181"/>
      <c r="J114" s="181" t="s">
        <v>688</v>
      </c>
      <c r="K114" s="181"/>
      <c r="L114" s="120"/>
      <c r="M114" s="120"/>
      <c r="N114" s="120"/>
      <c r="O114" s="182"/>
      <c r="P114" s="470">
        <f>SUM(P8:P113)</f>
        <v>0</v>
      </c>
      <c r="Q114" s="470">
        <f>SUM(Q8:Q113)</f>
        <v>0</v>
      </c>
      <c r="R114" s="499">
        <f>+R17+R24+R29+R41+R51+R69+R112</f>
        <v>0</v>
      </c>
    </row>
    <row r="115" spans="1:18" s="97" customFormat="1" ht="12.9" customHeight="1">
      <c r="A115"/>
      <c r="B115"/>
      <c r="C115"/>
      <c r="D115"/>
      <c r="E115"/>
      <c r="F115" s="122"/>
      <c r="G115" s="122"/>
      <c r="H115" s="122"/>
      <c r="I115" s="122"/>
      <c r="J115" s="122"/>
      <c r="K115" s="122"/>
      <c r="L115"/>
      <c r="M115"/>
      <c r="N115"/>
      <c r="O115"/>
      <c r="P115"/>
      <c r="Q115"/>
      <c r="R115"/>
    </row>
    <row r="116" spans="1:18" s="97" customFormat="1" ht="12.9" customHeight="1">
      <c r="A116"/>
      <c r="B116"/>
      <c r="C116"/>
      <c r="D116"/>
      <c r="E116"/>
      <c r="F116" s="122"/>
      <c r="G116" s="122"/>
      <c r="H116" s="122"/>
      <c r="I116" s="122"/>
      <c r="J116" s="122"/>
      <c r="K116" s="122"/>
      <c r="L116"/>
      <c r="M116"/>
      <c r="N116"/>
      <c r="O116"/>
      <c r="P116"/>
      <c r="Q116"/>
      <c r="R116" s="122">
        <f>+SUMPRODUCT(K2:K113,O2:O113)</f>
        <v>0</v>
      </c>
    </row>
  </sheetData>
  <mergeCells count="14">
    <mergeCell ref="O2:R2"/>
    <mergeCell ref="A7:R7"/>
    <mergeCell ref="F5:K5"/>
    <mergeCell ref="L5:L6"/>
    <mergeCell ref="O5:O6"/>
    <mergeCell ref="R5:R6"/>
    <mergeCell ref="A5:A6"/>
    <mergeCell ref="B5:D5"/>
    <mergeCell ref="E5:E6"/>
    <mergeCell ref="B6:D6"/>
    <mergeCell ref="M5:M6"/>
    <mergeCell ref="N5:N6"/>
    <mergeCell ref="P5:P6"/>
    <mergeCell ref="Q5:Q6"/>
  </mergeCells>
  <pageMargins left="0.51181102362204722" right="0.19685039370078741" top="0.39370078740157483" bottom="0.39370078740157483" header="0.11811023622047245" footer="0.11811023622047245"/>
  <pageSetup paperSize="9" scale="61" orientation="portrait" r:id="rId1"/>
  <headerFooter>
    <oddFooter>&amp;A&amp;RPage &amp;P</oddFooter>
  </headerFooter>
  <rowBreaks count="1" manualBreakCount="1">
    <brk id="6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15</vt:i4>
      </vt:variant>
    </vt:vector>
  </HeadingPairs>
  <TitlesOfParts>
    <vt:vector size="25" baseType="lpstr">
      <vt:lpstr>Cover</vt:lpstr>
      <vt:lpstr>Recap</vt:lpstr>
      <vt:lpstr>I.Prelim</vt:lpstr>
      <vt:lpstr>II.Int</vt:lpstr>
      <vt:lpstr>III.spec lamp Lounge</vt:lpstr>
      <vt:lpstr>III.Fur</vt:lpstr>
      <vt:lpstr>IV.Sys</vt:lpstr>
      <vt:lpstr>V.Accs</vt:lpstr>
      <vt:lpstr>VI.Toilet</vt:lpstr>
      <vt:lpstr>Other Works</vt:lpstr>
      <vt:lpstr>Cover!Print_Area</vt:lpstr>
      <vt:lpstr>I.Prelim!Print_Area</vt:lpstr>
      <vt:lpstr>II.Int!Print_Area</vt:lpstr>
      <vt:lpstr>III.Fur!Print_Area</vt:lpstr>
      <vt:lpstr>'III.spec lamp Lounge'!Print_Area</vt:lpstr>
      <vt:lpstr>IV.Sys!Print_Area</vt:lpstr>
      <vt:lpstr>'Other Works'!Print_Area</vt:lpstr>
      <vt:lpstr>V.Accs!Print_Area</vt:lpstr>
      <vt:lpstr>VI.Toilet!Print_Area</vt:lpstr>
      <vt:lpstr>II.Int!Print_Titles</vt:lpstr>
      <vt:lpstr>III.Fur!Print_Titles</vt:lpstr>
      <vt:lpstr>'III.spec lamp Lounge'!Print_Titles</vt:lpstr>
      <vt:lpstr>IV.Sys!Print_Titles</vt:lpstr>
      <vt:lpstr>V.Accs!Print_Titles</vt:lpstr>
      <vt:lpstr>VI.Toilet!Print_Titles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Ariyadi</dc:creator>
  <cp:lastModifiedBy>Achmad Hanafi</cp:lastModifiedBy>
  <cp:lastPrinted>2024-07-10T08:13:42Z</cp:lastPrinted>
  <dcterms:created xsi:type="dcterms:W3CDTF">2014-03-02T19:53:08Z</dcterms:created>
  <dcterms:modified xsi:type="dcterms:W3CDTF">2024-08-24T15:30:39Z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9a3921272c6540b188fe1ef02dac77a1</vt:lpwstr>
  </property>
</Properties>
</file>